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a\05.ARCHIV\ROZPOČTY\2021\"/>
    </mc:Choice>
  </mc:AlternateContent>
  <xr:revisionPtr revIDLastSave="0" documentId="13_ncr:1_{63777250-D6CB-4B31-A339-6FF235D09FB4}" xr6:coauthVersionLast="47" xr6:coauthVersionMax="47" xr10:uidLastSave="{00000000-0000-0000-0000-000000000000}"/>
  <bookViews>
    <workbookView xWindow="-120" yWindow="-120" windowWidth="29040" windowHeight="15840" tabRatio="851" activeTab="2" xr2:uid="{00000000-000D-0000-FFFF-FFFF00000000}"/>
  </bookViews>
  <sheets>
    <sheet name="krycí list" sheetId="1" r:id="rId1"/>
    <sheet name="rekapitulace" sheetId="2" r:id="rId2"/>
    <sheet name="položkový rozpočet" sheetId="17" r:id="rId3"/>
    <sheet name="KL - Mal2 (2)" sheetId="7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2" l="1"/>
  <c r="B15" i="2"/>
  <c r="B14" i="2"/>
  <c r="B13" i="2"/>
  <c r="B12" i="2"/>
  <c r="B11" i="2"/>
  <c r="H52" i="17"/>
  <c r="H48" i="17"/>
  <c r="H45" i="17"/>
  <c r="H43" i="17"/>
  <c r="H39" i="17"/>
  <c r="H37" i="17"/>
  <c r="H35" i="17"/>
  <c r="H31" i="17"/>
  <c r="H14" i="17"/>
  <c r="H12" i="17"/>
  <c r="H10" i="17"/>
  <c r="H50" i="17"/>
  <c r="J43" i="17"/>
  <c r="F42" i="17"/>
  <c r="F41" i="17" s="1"/>
  <c r="H41" i="17" s="1"/>
  <c r="J37" i="17"/>
  <c r="J35" i="17"/>
  <c r="F34" i="17"/>
  <c r="F33" i="17" s="1"/>
  <c r="H33" i="17" s="1"/>
  <c r="F31" i="17"/>
  <c r="J31" i="17" s="1"/>
  <c r="F30" i="17"/>
  <c r="F23" i="17"/>
  <c r="H23" i="17" s="1"/>
  <c r="F20" i="17"/>
  <c r="H20" i="17" s="1"/>
  <c r="F17" i="17"/>
  <c r="C15" i="2" l="1"/>
  <c r="C14" i="2"/>
  <c r="J41" i="17"/>
  <c r="J33" i="17"/>
  <c r="F16" i="17"/>
  <c r="H16" i="17" s="1"/>
  <c r="H9" i="17" s="1"/>
  <c r="F21" i="17"/>
  <c r="H21" i="17" s="1"/>
  <c r="F29" i="17"/>
  <c r="H29" i="17" s="1"/>
  <c r="H28" i="17" s="1"/>
  <c r="H54" i="17" l="1"/>
  <c r="H47" i="17" s="1"/>
  <c r="E14" i="2"/>
  <c r="D14" i="2" s="1"/>
  <c r="J29" i="17"/>
  <c r="F26" i="17"/>
  <c r="H26" i="17" s="1"/>
  <c r="H25" i="17" s="1"/>
  <c r="F22" i="17"/>
  <c r="H22" i="17" s="1"/>
  <c r="H19" i="17" s="1"/>
  <c r="D11" i="2" l="1"/>
  <c r="E11" i="2"/>
  <c r="E12" i="2"/>
  <c r="E13" i="2"/>
  <c r="J26" i="17"/>
  <c r="J45" i="17" s="1"/>
  <c r="F57" i="17" s="1"/>
  <c r="H57" i="17" s="1"/>
  <c r="H56" i="17" l="1"/>
  <c r="H58" i="17" s="1"/>
  <c r="E15" i="2"/>
  <c r="D15" i="2" s="1"/>
  <c r="E21" i="7"/>
  <c r="D13" i="2"/>
  <c r="C11" i="2"/>
  <c r="C17" i="2" s="1"/>
  <c r="E16" i="2" l="1"/>
  <c r="D16" i="2" s="1"/>
  <c r="E17" i="2"/>
  <c r="C10" i="2"/>
  <c r="E21" i="1" s="1"/>
  <c r="D12" i="2"/>
  <c r="D17" i="2" l="1"/>
  <c r="D10" i="2" s="1"/>
  <c r="E22" i="1" l="1"/>
  <c r="E27" i="1" s="1"/>
  <c r="E10" i="2"/>
  <c r="E22" i="7"/>
  <c r="E27" i="7" s="1"/>
  <c r="R22" i="7" l="1"/>
  <c r="R21" i="7"/>
  <c r="R27" i="7" s="1"/>
  <c r="R30" i="7" s="1"/>
  <c r="P32" i="7" s="1"/>
  <c r="R32" i="7" s="1"/>
  <c r="R33" i="7" s="1"/>
  <c r="R27" i="1"/>
  <c r="R30" i="1" s="1"/>
  <c r="P32" i="1" l="1"/>
  <c r="R32" i="1"/>
  <c r="R33" i="1" s="1"/>
</calcChain>
</file>

<file path=xl/sharedStrings.xml><?xml version="1.0" encoding="utf-8"?>
<sst xmlns="http://schemas.openxmlformats.org/spreadsheetml/2006/main" count="340" uniqueCount="186">
  <si>
    <t>KRYCÍ LIST ROZPOČTU</t>
  </si>
  <si>
    <t>Název stavby</t>
  </si>
  <si>
    <t>JKSO</t>
  </si>
  <si>
    <t>Název objektu</t>
  </si>
  <si>
    <t>EČO</t>
  </si>
  <si>
    <t>Název části</t>
  </si>
  <si>
    <t>Místo</t>
  </si>
  <si>
    <t>IČO</t>
  </si>
  <si>
    <t>DIČ</t>
  </si>
  <si>
    <t>Objednatel</t>
  </si>
  <si>
    <t>Projektant</t>
  </si>
  <si>
    <t>Daniela Bičišťová Děčín</t>
  </si>
  <si>
    <t>Zhotovitel</t>
  </si>
  <si>
    <t>dle výběrového řízení</t>
  </si>
  <si>
    <t>Rozpočet číslo</t>
  </si>
  <si>
    <t>Zpracoval</t>
  </si>
  <si>
    <t>Dne</t>
  </si>
  <si>
    <t xml:space="preserve"> 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</si>
  <si>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</si>
  <si>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</si>
  <si>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</si>
  <si>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</si>
  <si>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</si>
  <si>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</si>
  <si>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</si>
  <si>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</si>
  <si>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</si>
  <si>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</si>
  <si>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</si>
  <si>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</si>
  <si>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</si>
  <si>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</si>
  <si>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1</t>
  </si>
  <si>
    <t>HSV</t>
  </si>
  <si>
    <t>Dodávky</t>
  </si>
  <si>
    <t>8</t>
  </si>
  <si>
    <t>Práce přesčas</t>
  </si>
  <si>
    <t>13</t>
  </si>
  <si>
    <t>Zařízení staveniště</t>
  </si>
  <si>
    <t>2</t>
  </si>
  <si>
    <t>Montáž</t>
  </si>
  <si>
    <t>9</t>
  </si>
  <si>
    <t>Bez pevné podl.</t>
  </si>
  <si>
    <t>14</t>
  </si>
  <si>
    <t>Mimostav. doprava</t>
  </si>
  <si>
    <t>3</t>
  </si>
  <si>
    <t>PSV</t>
  </si>
  <si>
    <t>10</t>
  </si>
  <si>
    <t>Kulturní památka</t>
  </si>
  <si>
    <t>15</t>
  </si>
  <si>
    <t>Územní vlivy</t>
  </si>
  <si>
    <t>4</t>
  </si>
  <si>
    <t>11</t>
  </si>
  <si>
    <t>16</t>
  </si>
  <si>
    <t>Provozní vlivy</t>
  </si>
  <si>
    <t>5</t>
  </si>
  <si>
    <t>"M"</t>
  </si>
  <si>
    <t>17</t>
  </si>
  <si>
    <t>Ostatní</t>
  </si>
  <si>
    <t>6</t>
  </si>
  <si>
    <t>18</t>
  </si>
  <si>
    <t>NUS z rozpočtu</t>
  </si>
  <si>
    <t>7</t>
  </si>
  <si>
    <t>ZRN (ř. 1-6)</t>
  </si>
  <si>
    <t>12</t>
  </si>
  <si>
    <t>DN (ř. 8-11)</t>
  </si>
  <si>
    <t>19</t>
  </si>
  <si>
    <t>NUS (ř. 13-18)</t>
  </si>
  <si>
    <t>20</t>
  </si>
  <si>
    <t>HZS</t>
  </si>
  <si>
    <t>21</t>
  </si>
  <si>
    <t>Kompl. činnost</t>
  </si>
  <si>
    <t>22</t>
  </si>
  <si>
    <t>Ostatní náklady</t>
  </si>
  <si>
    <t>D</t>
  </si>
  <si>
    <t>Celkové náklady</t>
  </si>
  <si>
    <t>23</t>
  </si>
  <si>
    <t>Součet 7, 12, 19-22</t>
  </si>
  <si>
    <t>Datum a podpis</t>
  </si>
  <si>
    <t>Razítko</t>
  </si>
  <si>
    <t>24</t>
  </si>
  <si>
    <t>DPH</t>
  </si>
  <si>
    <t>% z</t>
  </si>
  <si>
    <t>25</t>
  </si>
  <si>
    <t>26</t>
  </si>
  <si>
    <t>Cena s DPH (ř. 23-25)</t>
  </si>
  <si>
    <t>E</t>
  </si>
  <si>
    <t>Přípočty a odpočty</t>
  </si>
  <si>
    <t>27</t>
  </si>
  <si>
    <t>Dodávky objednatele</t>
  </si>
  <si>
    <t>28</t>
  </si>
  <si>
    <t>Klouzavá doložka</t>
  </si>
  <si>
    <t>29</t>
  </si>
  <si>
    <t>Zvýhodnění + -</t>
  </si>
  <si>
    <t>REKAPITULACE ROZPOČTU</t>
  </si>
  <si>
    <t xml:space="preserve">Část:   </t>
  </si>
  <si>
    <t xml:space="preserve">JKSO:   </t>
  </si>
  <si>
    <t>Kód</t>
  </si>
  <si>
    <t>Popis</t>
  </si>
  <si>
    <t>Dodávka</t>
  </si>
  <si>
    <t>Cena celkem</t>
  </si>
  <si>
    <t>Hmotnost celkem</t>
  </si>
  <si>
    <t>Suť celkem</t>
  </si>
  <si>
    <t>Celkem</t>
  </si>
  <si>
    <t>ROZPOČET S VÝKAZEM VÝMĚR</t>
  </si>
  <si>
    <t xml:space="preserve">EČO:   </t>
  </si>
  <si>
    <t>P.Č.</t>
  </si>
  <si>
    <t>Kód položky</t>
  </si>
  <si>
    <t>MJ</t>
  </si>
  <si>
    <t>Množství celkem</t>
  </si>
  <si>
    <t>Cena jednotková</t>
  </si>
  <si>
    <t>m2</t>
  </si>
  <si>
    <t>kpl</t>
  </si>
  <si>
    <t>m3</t>
  </si>
  <si>
    <t xml:space="preserve">Zpracoval:   </t>
  </si>
  <si>
    <t>Zhotovitel:     dle výběrového řízení</t>
  </si>
  <si>
    <t xml:space="preserve">Práce a dodávky </t>
  </si>
  <si>
    <t>t</t>
  </si>
  <si>
    <t xml:space="preserve">Zemní práce </t>
  </si>
  <si>
    <t xml:space="preserve">Zpevněná plocha </t>
  </si>
  <si>
    <t>bm</t>
  </si>
  <si>
    <t xml:space="preserve">Odvoz zeminy </t>
  </si>
  <si>
    <t xml:space="preserve">Přesun hmot </t>
  </si>
  <si>
    <t xml:space="preserve">SBĚRNÁ MÍSTA MALŠOVICE </t>
  </si>
  <si>
    <t xml:space="preserve">Obec Malšovice </t>
  </si>
  <si>
    <t xml:space="preserve">Malšovice 2 - p.p.č. 316/2 </t>
  </si>
  <si>
    <t xml:space="preserve">ks </t>
  </si>
  <si>
    <t>111 21 1101</t>
  </si>
  <si>
    <t>121 11 2003</t>
  </si>
  <si>
    <t>181 91 2112</t>
  </si>
  <si>
    <t xml:space="preserve">úprava pláně v hornině třídy těžitelnosti I sk 3 se zhutněním ručně </t>
  </si>
  <si>
    <t>sejmutí ornice tl vrstvy do 200 mm ručně</t>
  </si>
  <si>
    <t>162 21 1201</t>
  </si>
  <si>
    <t xml:space="preserve">vodorovné přemístění výkopku do 10 nošením </t>
  </si>
  <si>
    <t>167 15 1101</t>
  </si>
  <si>
    <t>162 75 1117</t>
  </si>
  <si>
    <t>171 20 1231</t>
  </si>
  <si>
    <t xml:space="preserve">poplatek za uložení zeminy a kamení </t>
  </si>
  <si>
    <t xml:space="preserve">Mobiliář </t>
  </si>
  <si>
    <t xml:space="preserve">hloubení rýh š do 800 mm v soudržných horninách třídy těžitelnosti I sk 3 ručně </t>
  </si>
  <si>
    <t xml:space="preserve">kpl </t>
  </si>
  <si>
    <t xml:space="preserve">Základy </t>
  </si>
  <si>
    <t>274 31 3611</t>
  </si>
  <si>
    <t>základové pasy z betonu tř. C 16/20</t>
  </si>
  <si>
    <t>916 33 1112</t>
  </si>
  <si>
    <t xml:space="preserve">osazení zahradního obrubníku betonového do lože z betonu s boční opěrou </t>
  </si>
  <si>
    <t>3,65+3,65+10,5</t>
  </si>
  <si>
    <t>916 99 1121</t>
  </si>
  <si>
    <t xml:space="preserve">lože pod obrubníky z betonu prostého </t>
  </si>
  <si>
    <t xml:space="preserve">MAT </t>
  </si>
  <si>
    <t xml:space="preserve">betonový zahradní obrubník, výška 25 cm, šířka 5 cm, délka 50 cm, barva přírodní </t>
  </si>
  <si>
    <t>17,8*1,15*2</t>
  </si>
  <si>
    <t>564 73 0111</t>
  </si>
  <si>
    <t xml:space="preserve">podklad z kameniva hrubého drceného vel 16 - 32 mm tl. 100 mm </t>
  </si>
  <si>
    <t xml:space="preserve">nakládání výkopku z hor. 1-4 v množství do 100 m3 </t>
  </si>
  <si>
    <t>564 20 1111</t>
  </si>
  <si>
    <t xml:space="preserve">podklad nebo podsyp ze štěrku fr. 2/4 mm, tl. 10 mm se zhutněním </t>
  </si>
  <si>
    <t>R</t>
  </si>
  <si>
    <t xml:space="preserve">montáž štěrkových rohoží </t>
  </si>
  <si>
    <t>štěrková rohož, polypropylenová</t>
  </si>
  <si>
    <t>39*1,1</t>
  </si>
  <si>
    <t>564 71 0011</t>
  </si>
  <si>
    <t xml:space="preserve">kryt z kameniva hrubého drceného vel 8 - 16 mm, tl. 50 mm </t>
  </si>
  <si>
    <t>998 22 5111</t>
  </si>
  <si>
    <t xml:space="preserve">2,80*0,25*0,80*2 - pasy pod přístřešek </t>
  </si>
  <si>
    <t>úprava případně přemístění stávajících keřů</t>
  </si>
  <si>
    <t xml:space="preserve">montáž mobiliáře </t>
  </si>
  <si>
    <t>%</t>
  </si>
  <si>
    <t xml:space="preserve">Geodetické vytyčení </t>
  </si>
  <si>
    <t xml:space="preserve">Vytyčení podzemního vedení </t>
  </si>
  <si>
    <t xml:space="preserve">přístřešek ocelový, žár. zinkovaný, střecha polykarbon. </t>
  </si>
  <si>
    <t>cyklobox, tři boxy, 6 kol, mincovní zámek</t>
  </si>
  <si>
    <t xml:space="preserve">betonová lavička s opěradlem, bočnice vymývaný beton, latě dřevěné tl. 4 cm                                               </t>
  </si>
  <si>
    <t xml:space="preserve">Statutární město Děčín </t>
  </si>
  <si>
    <t xml:space="preserve">Stavba:   PŘÍSTŘEŠKY PRO JÍZDNÍ KOLA PODMOKLY </t>
  </si>
  <si>
    <t>Objekt:    k.ú. Podmokly, p.p.č. 966/1</t>
  </si>
  <si>
    <t xml:space="preserve">Objednatel:   Statutární město Děčín </t>
  </si>
  <si>
    <t xml:space="preserve">vodorovné přemístění přes 9000 do 10000 m výkopku </t>
  </si>
  <si>
    <t xml:space="preserve">PŘÍSTŘEŠKY PRO JÍZDNÍ KOLA PODMOKLY </t>
  </si>
  <si>
    <t>p.p.č. 966/1</t>
  </si>
  <si>
    <t xml:space="preserve">přesun hmot </t>
  </si>
  <si>
    <t xml:space="preserve">závěrečná úprava pozemku, rozhrnutí zeminy okolo plochy, úklid </t>
  </si>
  <si>
    <t>132 21 2131</t>
  </si>
  <si>
    <t xml:space="preserve">Stavba:    PŘÍSTŘEŠKY PRO JÍZDNÍ KOLA PODMOKLY </t>
  </si>
  <si>
    <t xml:space="preserve">Datum:       </t>
  </si>
  <si>
    <t xml:space="preserve">Datum: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</si>
</sst>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0;\-###0"/>
    <numFmt numFmtId="165" formatCode="0.00%;\-0.00%"/>
    <numFmt numFmtId="166" formatCode="#,##0.000;\-#,##0.000"/>
    <numFmt numFmtId="167" formatCode="#,##0.00_ ;\-#,##0.00\ "/>
    <numFmt numFmtId="168" formatCode="0_ ;\-0\ "/>
  </numFmts>
  <fonts count="26">
    <font>
      <sz val="8"/>
      <name val="MS Sans Serif"/>
      <charset val="1"/>
    </font>
    <font>
      <sz val="10"/>
      <name val="Arial"/>
      <family val="2"/>
      <charset val="238"/>
    </font>
    <font>
      <b/>
      <sz val="18"/>
      <color indexed="10"/>
      <name val="Arial CE"/>
      <charset val="110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charset val="110"/>
    </font>
    <font>
      <b/>
      <sz val="14"/>
      <color indexed="10"/>
      <name val="Arial CE"/>
      <charset val="110"/>
    </font>
    <font>
      <b/>
      <sz val="8"/>
      <name val="Arial CE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18"/>
      <name val="Calibri"/>
      <family val="2"/>
      <charset val="238"/>
      <scheme val="minor"/>
    </font>
    <font>
      <b/>
      <u/>
      <sz val="11"/>
      <color indexed="10"/>
      <name val="Calibri"/>
      <family val="2"/>
      <charset val="238"/>
      <scheme val="minor"/>
    </font>
    <font>
      <b/>
      <sz val="11"/>
      <color indexed="18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color rgb="FFFF0000"/>
      <name val="MS Sans Serif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rgb="FFFFFFFF"/>
        <bgColor indexed="64"/>
      </patternFill>
    </fill>
  </fills>
  <borders count="8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345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1" fillId="0" borderId="1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left"/>
    </xf>
    <xf numFmtId="0" fontId="1" fillId="0" borderId="4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1" fillId="0" borderId="5" xfId="0" applyFont="1" applyBorder="1" applyAlignment="1" applyProtection="1">
      <alignment horizontal="left"/>
    </xf>
    <xf numFmtId="0" fontId="1" fillId="0" borderId="6" xfId="0" applyFont="1" applyBorder="1" applyAlignment="1" applyProtection="1">
      <alignment horizontal="left"/>
    </xf>
    <xf numFmtId="0" fontId="1" fillId="0" borderId="7" xfId="0" applyFont="1" applyBorder="1" applyAlignment="1" applyProtection="1">
      <alignment horizontal="left"/>
    </xf>
    <xf numFmtId="0" fontId="1" fillId="0" borderId="8" xfId="0" applyFont="1" applyBorder="1" applyAlignment="1" applyProtection="1">
      <alignment horizontal="left"/>
    </xf>
    <xf numFmtId="0" fontId="3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/>
    </xf>
    <xf numFmtId="0" fontId="3" fillId="0" borderId="10" xfId="0" applyFont="1" applyBorder="1" applyAlignment="1" applyProtection="1">
      <alignment horizontal="left" vertical="center"/>
    </xf>
    <xf numFmtId="0" fontId="3" fillId="0" borderId="11" xfId="0" applyFont="1" applyBorder="1" applyAlignment="1" applyProtection="1">
      <alignment horizontal="left" vertical="center"/>
    </xf>
    <xf numFmtId="0" fontId="3" fillId="0" borderId="5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3" fillId="0" borderId="13" xfId="0" applyFont="1" applyBorder="1" applyAlignment="1" applyProtection="1">
      <alignment horizontal="left" vertical="center"/>
    </xf>
    <xf numFmtId="0" fontId="4" fillId="0" borderId="14" xfId="0" applyFont="1" applyBorder="1" applyAlignment="1" applyProtection="1">
      <alignment horizontal="left" vertical="center"/>
    </xf>
    <xf numFmtId="0" fontId="3" fillId="0" borderId="15" xfId="0" applyFont="1" applyBorder="1" applyAlignment="1" applyProtection="1">
      <alignment horizontal="left" vertical="center"/>
    </xf>
    <xf numFmtId="0" fontId="3" fillId="0" borderId="16" xfId="0" applyFont="1" applyBorder="1" applyAlignment="1" applyProtection="1">
      <alignment horizontal="left" vertical="center"/>
    </xf>
    <xf numFmtId="0" fontId="3" fillId="0" borderId="18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4" fillId="0" borderId="19" xfId="0" applyFont="1" applyBorder="1" applyAlignment="1" applyProtection="1">
      <alignment horizontal="left" vertical="center"/>
    </xf>
    <xf numFmtId="0" fontId="3" fillId="0" borderId="20" xfId="0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3" fillId="0" borderId="6" xfId="0" applyFont="1" applyBorder="1" applyAlignment="1" applyProtection="1">
      <alignment horizontal="left" vertical="center"/>
    </xf>
    <xf numFmtId="0" fontId="3" fillId="0" borderId="7" xfId="0" applyFont="1" applyBorder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0" fontId="3" fillId="0" borderId="21" xfId="0" applyFont="1" applyBorder="1" applyAlignment="1" applyProtection="1">
      <alignment horizontal="left" vertical="center"/>
    </xf>
    <xf numFmtId="0" fontId="3" fillId="0" borderId="22" xfId="0" applyFont="1" applyBorder="1" applyAlignment="1" applyProtection="1">
      <alignment horizontal="left" vertical="center"/>
    </xf>
    <xf numFmtId="0" fontId="7" fillId="0" borderId="22" xfId="0" applyFont="1" applyBorder="1" applyAlignment="1" applyProtection="1">
      <alignment horizontal="left" vertical="center"/>
    </xf>
    <xf numFmtId="0" fontId="3" fillId="0" borderId="23" xfId="0" applyFont="1" applyBorder="1" applyAlignment="1" applyProtection="1">
      <alignment horizontal="left" vertical="center"/>
    </xf>
    <xf numFmtId="0" fontId="3" fillId="0" borderId="24" xfId="0" applyFont="1" applyBorder="1" applyAlignment="1" applyProtection="1">
      <alignment horizontal="left" vertical="center"/>
    </xf>
    <xf numFmtId="0" fontId="3" fillId="0" borderId="25" xfId="0" applyFont="1" applyBorder="1" applyAlignment="1" applyProtection="1">
      <alignment horizontal="left" vertical="center"/>
    </xf>
    <xf numFmtId="0" fontId="3" fillId="0" borderId="26" xfId="0" applyFont="1" applyBorder="1" applyAlignment="1" applyProtection="1">
      <alignment horizontal="left" vertical="center"/>
    </xf>
    <xf numFmtId="0" fontId="3" fillId="0" borderId="27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/>
    </xf>
    <xf numFmtId="164" fontId="1" fillId="0" borderId="29" xfId="0" applyNumberFormat="1" applyFont="1" applyBorder="1" applyAlignment="1" applyProtection="1">
      <alignment horizontal="right" vertical="center"/>
    </xf>
    <xf numFmtId="164" fontId="1" fillId="0" borderId="30" xfId="0" applyNumberFormat="1" applyFont="1" applyBorder="1" applyAlignment="1" applyProtection="1">
      <alignment horizontal="right" vertical="center"/>
    </xf>
    <xf numFmtId="37" fontId="8" fillId="0" borderId="31" xfId="0" applyNumberFormat="1" applyFont="1" applyBorder="1" applyAlignment="1" applyProtection="1">
      <alignment horizontal="right" vertical="center"/>
    </xf>
    <xf numFmtId="39" fontId="8" fillId="0" borderId="32" xfId="0" applyNumberFormat="1" applyFont="1" applyBorder="1" applyAlignment="1" applyProtection="1">
      <alignment horizontal="right" vertical="center"/>
    </xf>
    <xf numFmtId="164" fontId="1" fillId="0" borderId="31" xfId="0" applyNumberFormat="1" applyFont="1" applyBorder="1" applyAlignment="1" applyProtection="1">
      <alignment horizontal="right" vertical="center"/>
    </xf>
    <xf numFmtId="164" fontId="1" fillId="0" borderId="32" xfId="0" applyNumberFormat="1" applyFont="1" applyBorder="1" applyAlignment="1" applyProtection="1">
      <alignment horizontal="right" vertical="center"/>
    </xf>
    <xf numFmtId="164" fontId="8" fillId="0" borderId="30" xfId="0" applyNumberFormat="1" applyFont="1" applyBorder="1" applyAlignment="1" applyProtection="1">
      <alignment horizontal="right" vertical="center"/>
    </xf>
    <xf numFmtId="37" fontId="8" fillId="0" borderId="7" xfId="0" applyNumberFormat="1" applyFont="1" applyBorder="1" applyAlignment="1" applyProtection="1">
      <alignment horizontal="right" vertical="center"/>
    </xf>
    <xf numFmtId="39" fontId="8" fillId="0" borderId="30" xfId="0" applyNumberFormat="1" applyFont="1" applyBorder="1" applyAlignment="1" applyProtection="1">
      <alignment horizontal="right" vertical="center"/>
    </xf>
    <xf numFmtId="164" fontId="1" fillId="0" borderId="33" xfId="0" applyNumberFormat="1" applyFont="1" applyBorder="1" applyAlignment="1" applyProtection="1">
      <alignment horizontal="right" vertical="center"/>
    </xf>
    <xf numFmtId="0" fontId="7" fillId="0" borderId="22" xfId="0" applyFont="1" applyBorder="1" applyAlignment="1" applyProtection="1">
      <alignment horizontal="left" vertical="center" wrapText="1"/>
    </xf>
    <xf numFmtId="0" fontId="9" fillId="0" borderId="24" xfId="0" applyFont="1" applyBorder="1" applyAlignment="1" applyProtection="1">
      <alignment horizontal="left" vertical="center"/>
    </xf>
    <xf numFmtId="0" fontId="9" fillId="0" borderId="26" xfId="0" applyFont="1" applyBorder="1" applyAlignment="1" applyProtection="1">
      <alignment horizontal="left" vertical="center"/>
    </xf>
    <xf numFmtId="0" fontId="7" fillId="0" borderId="27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28" xfId="0" applyFont="1" applyBorder="1" applyAlignment="1" applyProtection="1">
      <alignment horizontal="left" vertical="center"/>
    </xf>
    <xf numFmtId="0" fontId="7" fillId="0" borderId="26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3" fillId="0" borderId="34" xfId="0" applyFont="1" applyBorder="1" applyAlignment="1" applyProtection="1">
      <alignment horizontal="center" vertical="center"/>
    </xf>
    <xf numFmtId="0" fontId="10" fillId="0" borderId="35" xfId="0" applyFont="1" applyBorder="1" applyAlignment="1" applyProtection="1">
      <alignment horizontal="left" vertical="center"/>
    </xf>
    <xf numFmtId="0" fontId="3" fillId="0" borderId="36" xfId="0" applyFont="1" applyBorder="1" applyAlignment="1" applyProtection="1">
      <alignment horizontal="left" vertical="center"/>
    </xf>
    <xf numFmtId="0" fontId="3" fillId="0" borderId="37" xfId="0" applyFont="1" applyBorder="1" applyAlignment="1" applyProtection="1">
      <alignment horizontal="left" vertical="center"/>
    </xf>
    <xf numFmtId="39" fontId="8" fillId="0" borderId="38" xfId="0" applyNumberFormat="1" applyFont="1" applyBorder="1" applyAlignment="1" applyProtection="1">
      <alignment horizontal="right" vertical="center"/>
    </xf>
    <xf numFmtId="0" fontId="3" fillId="0" borderId="39" xfId="0" applyFont="1" applyBorder="1" applyAlignment="1" applyProtection="1">
      <alignment horizontal="left" vertical="center"/>
    </xf>
    <xf numFmtId="0" fontId="3" fillId="0" borderId="38" xfId="0" applyFont="1" applyBorder="1" applyAlignment="1" applyProtection="1">
      <alignment horizontal="left" vertical="center"/>
    </xf>
    <xf numFmtId="0" fontId="3" fillId="0" borderId="40" xfId="0" applyFont="1" applyBorder="1" applyAlignment="1" applyProtection="1">
      <alignment horizontal="left" vertical="center"/>
    </xf>
    <xf numFmtId="37" fontId="1" fillId="0" borderId="38" xfId="0" applyNumberFormat="1" applyFont="1" applyBorder="1" applyAlignment="1" applyProtection="1">
      <alignment horizontal="right" vertical="center"/>
    </xf>
    <xf numFmtId="164" fontId="1" fillId="0" borderId="41" xfId="0" applyNumberFormat="1" applyFont="1" applyBorder="1" applyAlignment="1" applyProtection="1">
      <alignment horizontal="right" vertical="center"/>
    </xf>
    <xf numFmtId="0" fontId="4" fillId="0" borderId="38" xfId="0" applyFont="1" applyBorder="1" applyAlignment="1" applyProtection="1">
      <alignment horizontal="left" vertical="center"/>
    </xf>
    <xf numFmtId="0" fontId="3" fillId="0" borderId="41" xfId="0" applyFont="1" applyBorder="1" applyAlignment="1" applyProtection="1">
      <alignment horizontal="left" vertical="center"/>
    </xf>
    <xf numFmtId="165" fontId="4" fillId="0" borderId="37" xfId="0" applyNumberFormat="1" applyFont="1" applyBorder="1" applyAlignment="1" applyProtection="1">
      <alignment horizontal="right" vertical="center"/>
    </xf>
    <xf numFmtId="0" fontId="3" fillId="0" borderId="42" xfId="0" applyFont="1" applyBorder="1" applyAlignment="1" applyProtection="1">
      <alignment horizontal="left" vertical="center"/>
    </xf>
    <xf numFmtId="0" fontId="3" fillId="0" borderId="43" xfId="0" applyFont="1" applyBorder="1" applyAlignment="1" applyProtection="1">
      <alignment horizontal="left" vertical="center"/>
    </xf>
    <xf numFmtId="0" fontId="3" fillId="0" borderId="44" xfId="0" applyFont="1" applyBorder="1" applyAlignment="1" applyProtection="1">
      <alignment horizontal="center" vertical="center"/>
    </xf>
    <xf numFmtId="0" fontId="10" fillId="0" borderId="38" xfId="0" applyFont="1" applyBorder="1" applyAlignment="1" applyProtection="1">
      <alignment horizontal="left" vertical="center"/>
    </xf>
    <xf numFmtId="37" fontId="1" fillId="0" borderId="21" xfId="0" applyNumberFormat="1" applyFont="1" applyBorder="1" applyAlignment="1" applyProtection="1">
      <alignment horizontal="right" vertical="center"/>
    </xf>
    <xf numFmtId="164" fontId="1" fillId="0" borderId="23" xfId="0" applyNumberFormat="1" applyFont="1" applyBorder="1" applyAlignment="1" applyProtection="1">
      <alignment horizontal="right" vertical="center"/>
    </xf>
    <xf numFmtId="0" fontId="3" fillId="0" borderId="45" xfId="0" applyFont="1" applyBorder="1" applyAlignment="1" applyProtection="1">
      <alignment horizontal="center" vertical="center"/>
    </xf>
    <xf numFmtId="0" fontId="3" fillId="0" borderId="32" xfId="0" applyFont="1" applyBorder="1" applyAlignment="1" applyProtection="1">
      <alignment horizontal="left" vertical="center"/>
    </xf>
    <xf numFmtId="0" fontId="3" fillId="0" borderId="30" xfId="0" applyFont="1" applyBorder="1" applyAlignment="1" applyProtection="1">
      <alignment horizontal="left" vertical="center"/>
    </xf>
    <xf numFmtId="0" fontId="3" fillId="0" borderId="31" xfId="0" applyFont="1" applyBorder="1" applyAlignment="1" applyProtection="1">
      <alignment horizontal="left" vertical="center"/>
    </xf>
    <xf numFmtId="39" fontId="8" fillId="0" borderId="46" xfId="0" applyNumberFormat="1" applyFont="1" applyBorder="1" applyAlignment="1" applyProtection="1">
      <alignment horizontal="right" vertical="center"/>
    </xf>
    <xf numFmtId="39" fontId="8" fillId="0" borderId="22" xfId="0" applyNumberFormat="1" applyFont="1" applyBorder="1" applyAlignment="1" applyProtection="1">
      <alignment horizontal="right" vertical="center"/>
    </xf>
    <xf numFmtId="164" fontId="8" fillId="0" borderId="7" xfId="0" applyNumberFormat="1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left" vertical="top"/>
    </xf>
    <xf numFmtId="0" fontId="3" fillId="0" borderId="47" xfId="0" applyFont="1" applyBorder="1" applyAlignment="1" applyProtection="1">
      <alignment horizontal="left" vertical="center"/>
    </xf>
    <xf numFmtId="0" fontId="3" fillId="0" borderId="48" xfId="0" applyFont="1" applyBorder="1" applyAlignment="1" applyProtection="1">
      <alignment horizontal="left" vertical="center"/>
    </xf>
    <xf numFmtId="0" fontId="3" fillId="0" borderId="49" xfId="0" applyFont="1" applyBorder="1" applyAlignment="1" applyProtection="1">
      <alignment horizontal="left" vertical="center"/>
    </xf>
    <xf numFmtId="0" fontId="3" fillId="0" borderId="50" xfId="0" applyFont="1" applyBorder="1" applyAlignment="1" applyProtection="1">
      <alignment horizontal="left" vertical="center"/>
    </xf>
    <xf numFmtId="0" fontId="3" fillId="0" borderId="51" xfId="0" applyFont="1" applyBorder="1" applyAlignment="1" applyProtection="1">
      <alignment horizontal="left"/>
    </xf>
    <xf numFmtId="0" fontId="3" fillId="0" borderId="52" xfId="0" applyFont="1" applyBorder="1" applyAlignment="1" applyProtection="1">
      <alignment horizontal="left" vertical="center"/>
    </xf>
    <xf numFmtId="0" fontId="3" fillId="0" borderId="42" xfId="0" applyFont="1" applyBorder="1" applyAlignment="1" applyProtection="1">
      <alignment horizontal="left"/>
    </xf>
    <xf numFmtId="2" fontId="4" fillId="0" borderId="41" xfId="0" applyNumberFormat="1" applyFont="1" applyBorder="1" applyAlignment="1" applyProtection="1">
      <alignment horizontal="right" vertical="center"/>
    </xf>
    <xf numFmtId="39" fontId="8" fillId="0" borderId="42" xfId="0" applyNumberFormat="1" applyFont="1" applyBorder="1" applyAlignment="1" applyProtection="1">
      <alignment horizontal="right" vertical="center"/>
    </xf>
    <xf numFmtId="0" fontId="3" fillId="0" borderId="53" xfId="0" applyFont="1" applyBorder="1" applyAlignment="1" applyProtection="1">
      <alignment horizontal="left" vertical="center"/>
    </xf>
    <xf numFmtId="0" fontId="7" fillId="0" borderId="54" xfId="0" applyFont="1" applyBorder="1" applyAlignment="1" applyProtection="1">
      <alignment horizontal="left" vertical="top"/>
    </xf>
    <xf numFmtId="0" fontId="3" fillId="0" borderId="55" xfId="0" applyFont="1" applyBorder="1" applyAlignment="1" applyProtection="1">
      <alignment horizontal="left" vertical="center"/>
    </xf>
    <xf numFmtId="0" fontId="3" fillId="0" borderId="35" xfId="0" applyFont="1" applyBorder="1" applyAlignment="1" applyProtection="1">
      <alignment horizontal="left" vertical="center"/>
    </xf>
    <xf numFmtId="0" fontId="4" fillId="0" borderId="41" xfId="0" applyFont="1" applyBorder="1" applyAlignment="1" applyProtection="1">
      <alignment horizontal="left" vertical="center"/>
    </xf>
    <xf numFmtId="0" fontId="7" fillId="0" borderId="32" xfId="0" applyFont="1" applyBorder="1" applyAlignment="1" applyProtection="1">
      <alignment horizontal="left" vertical="center"/>
    </xf>
    <xf numFmtId="39" fontId="11" fillId="0" borderId="17" xfId="0" applyNumberFormat="1" applyFont="1" applyBorder="1" applyAlignment="1" applyProtection="1">
      <alignment horizontal="right" vertical="center"/>
    </xf>
    <xf numFmtId="0" fontId="1" fillId="0" borderId="25" xfId="0" applyFont="1" applyBorder="1" applyAlignment="1" applyProtection="1">
      <alignment horizontal="left" vertical="center"/>
    </xf>
    <xf numFmtId="0" fontId="3" fillId="0" borderId="6" xfId="0" applyFont="1" applyBorder="1" applyAlignment="1" applyProtection="1">
      <alignment horizontal="left"/>
    </xf>
    <xf numFmtId="0" fontId="3" fillId="0" borderId="56" xfId="0" applyFont="1" applyBorder="1" applyAlignment="1" applyProtection="1">
      <alignment horizontal="left" vertical="center"/>
    </xf>
    <xf numFmtId="0" fontId="3" fillId="0" borderId="46" xfId="0" applyFont="1" applyBorder="1" applyAlignment="1" applyProtection="1">
      <alignment horizontal="left"/>
    </xf>
    <xf numFmtId="0" fontId="3" fillId="0" borderId="33" xfId="0" applyFont="1" applyBorder="1" applyAlignment="1" applyProtection="1">
      <alignment horizontal="left" vertical="center"/>
    </xf>
    <xf numFmtId="0" fontId="12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39" fontId="14" fillId="0" borderId="21" xfId="0" applyNumberFormat="1" applyFont="1" applyBorder="1" applyAlignment="1" applyProtection="1">
      <alignment horizontal="right" vertical="center"/>
    </xf>
    <xf numFmtId="0" fontId="15" fillId="0" borderId="9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17" xfId="0" applyFont="1" applyBorder="1" applyAlignment="1" applyProtection="1">
      <alignment horizontal="left" vertical="center"/>
    </xf>
    <xf numFmtId="0" fontId="4" fillId="0" borderId="18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/>
      <protection locked="0"/>
    </xf>
    <xf numFmtId="0" fontId="17" fillId="2" borderId="0" xfId="0" applyFont="1" applyFill="1" applyAlignment="1" applyProtection="1">
      <alignment horizontal="left"/>
    </xf>
    <xf numFmtId="0" fontId="18" fillId="2" borderId="0" xfId="0" applyFont="1" applyFill="1" applyAlignment="1" applyProtection="1">
      <alignment horizontal="left"/>
    </xf>
    <xf numFmtId="0" fontId="18" fillId="3" borderId="19" xfId="0" applyFont="1" applyFill="1" applyBorder="1" applyAlignment="1" applyProtection="1">
      <alignment horizontal="center" vertical="center" wrapText="1"/>
    </xf>
    <xf numFmtId="37" fontId="18" fillId="0" borderId="57" xfId="0" applyNumberFormat="1" applyFont="1" applyBorder="1" applyAlignment="1">
      <alignment horizontal="center" vertical="center"/>
      <protection locked="0"/>
    </xf>
    <xf numFmtId="0" fontId="17" fillId="0" borderId="57" xfId="0" applyFont="1" applyFill="1" applyBorder="1" applyAlignment="1">
      <alignment horizontal="center" vertical="center" wrapText="1"/>
      <protection locked="0"/>
    </xf>
    <xf numFmtId="0" fontId="17" fillId="0" borderId="57" xfId="0" applyFont="1" applyFill="1" applyBorder="1" applyAlignment="1">
      <alignment horizontal="left" vertical="center" wrapText="1"/>
      <protection locked="0"/>
    </xf>
    <xf numFmtId="0" fontId="18" fillId="0" borderId="57" xfId="0" applyFont="1" applyBorder="1" applyAlignment="1">
      <alignment horizontal="left" vertical="center" wrapText="1"/>
      <protection locked="0"/>
    </xf>
    <xf numFmtId="166" fontId="18" fillId="0" borderId="57" xfId="0" applyNumberFormat="1" applyFont="1" applyBorder="1" applyAlignment="1">
      <alignment horizontal="right" vertical="center"/>
      <protection locked="0"/>
    </xf>
    <xf numFmtId="39" fontId="18" fillId="0" borderId="57" xfId="0" applyNumberFormat="1" applyFont="1" applyBorder="1" applyAlignment="1">
      <alignment horizontal="right" vertical="center"/>
      <protection locked="0"/>
    </xf>
    <xf numFmtId="37" fontId="18" fillId="0" borderId="58" xfId="0" applyNumberFormat="1" applyFont="1" applyFill="1" applyBorder="1" applyAlignment="1">
      <alignment horizontal="center" vertical="center"/>
      <protection locked="0"/>
    </xf>
    <xf numFmtId="3" fontId="18" fillId="0" borderId="59" xfId="0" applyNumberFormat="1" applyFont="1" applyFill="1" applyBorder="1" applyAlignment="1">
      <alignment horizontal="center" vertical="center" wrapText="1"/>
      <protection locked="0"/>
    </xf>
    <xf numFmtId="0" fontId="18" fillId="0" borderId="59" xfId="0" applyFont="1" applyFill="1" applyBorder="1" applyAlignment="1">
      <alignment horizontal="center" vertical="center" wrapText="1"/>
      <protection locked="0"/>
    </xf>
    <xf numFmtId="166" fontId="18" fillId="0" borderId="59" xfId="0" applyNumberFormat="1" applyFont="1" applyFill="1" applyBorder="1" applyAlignment="1">
      <alignment horizontal="right" vertical="center"/>
      <protection locked="0"/>
    </xf>
    <xf numFmtId="37" fontId="19" fillId="0" borderId="0" xfId="0" applyNumberFormat="1" applyFont="1" applyFill="1" applyBorder="1" applyAlignment="1">
      <alignment horizontal="center" vertical="center"/>
      <protection locked="0"/>
    </xf>
    <xf numFmtId="0" fontId="19" fillId="0" borderId="0" xfId="0" applyFont="1" applyFill="1" applyBorder="1" applyAlignment="1">
      <alignment horizontal="center" vertical="center" wrapText="1"/>
      <protection locked="0"/>
    </xf>
    <xf numFmtId="0" fontId="18" fillId="0" borderId="0" xfId="0" applyFont="1" applyFill="1" applyBorder="1" applyAlignment="1">
      <alignment horizontal="left" vertical="center" wrapText="1"/>
      <protection locked="0"/>
    </xf>
    <xf numFmtId="0" fontId="18" fillId="0" borderId="0" xfId="0" applyFont="1" applyFill="1" applyBorder="1" applyAlignment="1">
      <alignment horizontal="center" vertical="center" wrapText="1"/>
      <protection locked="0"/>
    </xf>
    <xf numFmtId="166" fontId="18" fillId="0" borderId="0" xfId="0" applyNumberFormat="1" applyFont="1" applyFill="1" applyBorder="1" applyAlignment="1">
      <alignment horizontal="right" vertical="center"/>
      <protection locked="0"/>
    </xf>
    <xf numFmtId="37" fontId="18" fillId="0" borderId="65" xfId="0" applyNumberFormat="1" applyFont="1" applyFill="1" applyBorder="1" applyAlignment="1">
      <alignment horizontal="center" vertical="center"/>
      <protection locked="0"/>
    </xf>
    <xf numFmtId="3" fontId="18" fillId="0" borderId="66" xfId="0" applyNumberFormat="1" applyFont="1" applyFill="1" applyBorder="1" applyAlignment="1">
      <alignment horizontal="center" vertical="center" wrapText="1"/>
      <protection locked="0"/>
    </xf>
    <xf numFmtId="0" fontId="18" fillId="0" borderId="66" xfId="0" applyFont="1" applyFill="1" applyBorder="1" applyAlignment="1">
      <alignment horizontal="center" vertical="center" wrapText="1"/>
      <protection locked="0"/>
    </xf>
    <xf numFmtId="166" fontId="18" fillId="0" borderId="66" xfId="0" applyNumberFormat="1" applyFont="1" applyFill="1" applyBorder="1" applyAlignment="1">
      <alignment horizontal="right" vertical="center"/>
      <protection locked="0"/>
    </xf>
    <xf numFmtId="37" fontId="18" fillId="0" borderId="68" xfId="0" applyNumberFormat="1" applyFont="1" applyFill="1" applyBorder="1" applyAlignment="1">
      <alignment horizontal="center" vertical="center"/>
      <protection locked="0"/>
    </xf>
    <xf numFmtId="3" fontId="18" fillId="0" borderId="68" xfId="0" applyNumberFormat="1" applyFont="1" applyFill="1" applyBorder="1" applyAlignment="1">
      <alignment horizontal="center" vertical="center" wrapText="1"/>
      <protection locked="0"/>
    </xf>
    <xf numFmtId="0" fontId="18" fillId="0" borderId="68" xfId="0" applyFont="1" applyFill="1" applyBorder="1" applyAlignment="1">
      <alignment horizontal="left" vertical="center" wrapText="1"/>
      <protection locked="0"/>
    </xf>
    <xf numFmtId="0" fontId="18" fillId="0" borderId="68" xfId="0" applyFont="1" applyFill="1" applyBorder="1" applyAlignment="1">
      <alignment horizontal="center" vertical="center" wrapText="1"/>
      <protection locked="0"/>
    </xf>
    <xf numFmtId="166" fontId="18" fillId="0" borderId="68" xfId="0" applyNumberFormat="1" applyFont="1" applyFill="1" applyBorder="1" applyAlignment="1">
      <alignment horizontal="right" vertical="center"/>
      <protection locked="0"/>
    </xf>
    <xf numFmtId="37" fontId="18" fillId="0" borderId="0" xfId="0" applyNumberFormat="1" applyFont="1" applyFill="1" applyBorder="1" applyAlignment="1">
      <alignment horizontal="center" vertical="center"/>
      <protection locked="0"/>
    </xf>
    <xf numFmtId="3" fontId="18" fillId="0" borderId="0" xfId="0" applyNumberFormat="1" applyFont="1" applyFill="1" applyBorder="1" applyAlignment="1">
      <alignment horizontal="center" vertical="center" wrapText="1"/>
      <protection locked="0"/>
    </xf>
    <xf numFmtId="37" fontId="20" fillId="0" borderId="0" xfId="0" applyNumberFormat="1" applyFont="1" applyAlignment="1">
      <alignment horizontal="right"/>
      <protection locked="0"/>
    </xf>
    <xf numFmtId="0" fontId="20" fillId="0" borderId="0" xfId="0" applyFont="1" applyAlignment="1">
      <alignment horizontal="left" wrapText="1"/>
      <protection locked="0"/>
    </xf>
    <xf numFmtId="166" fontId="20" fillId="0" borderId="0" xfId="0" applyNumberFormat="1" applyFont="1" applyAlignment="1">
      <alignment horizontal="right"/>
      <protection locked="0"/>
    </xf>
    <xf numFmtId="39" fontId="20" fillId="0" borderId="0" xfId="0" applyNumberFormat="1" applyFont="1" applyAlignment="1">
      <alignment horizontal="right"/>
      <protection locked="0"/>
    </xf>
    <xf numFmtId="37" fontId="18" fillId="0" borderId="61" xfId="0" applyNumberFormat="1" applyFont="1" applyFill="1" applyBorder="1" applyAlignment="1">
      <alignment horizontal="center" vertical="center"/>
      <protection locked="0"/>
    </xf>
    <xf numFmtId="3" fontId="18" fillId="0" borderId="62" xfId="0" applyNumberFormat="1" applyFont="1" applyFill="1" applyBorder="1" applyAlignment="1">
      <alignment horizontal="center" vertical="center" wrapText="1"/>
      <protection locked="0"/>
    </xf>
    <xf numFmtId="0" fontId="18" fillId="0" borderId="62" xfId="0" applyFont="1" applyFill="1" applyBorder="1" applyAlignment="1">
      <alignment horizontal="center" vertical="center" wrapText="1"/>
      <protection locked="0"/>
    </xf>
    <xf numFmtId="166" fontId="18" fillId="0" borderId="62" xfId="0" applyNumberFormat="1" applyFont="1" applyFill="1" applyBorder="1" applyAlignment="1">
      <alignment horizontal="right" vertical="center"/>
      <protection locked="0"/>
    </xf>
    <xf numFmtId="37" fontId="18" fillId="0" borderId="69" xfId="0" applyNumberFormat="1" applyFont="1" applyFill="1" applyBorder="1" applyAlignment="1">
      <alignment horizontal="center" vertical="center"/>
      <protection locked="0"/>
    </xf>
    <xf numFmtId="3" fontId="18" fillId="0" borderId="64" xfId="0" applyNumberFormat="1" applyFont="1" applyFill="1" applyBorder="1" applyAlignment="1">
      <alignment horizontal="center" vertical="center" wrapText="1"/>
      <protection locked="0"/>
    </xf>
    <xf numFmtId="0" fontId="18" fillId="0" borderId="64" xfId="0" applyFont="1" applyFill="1" applyBorder="1" applyAlignment="1">
      <alignment horizontal="center" vertical="center" wrapText="1"/>
      <protection locked="0"/>
    </xf>
    <xf numFmtId="166" fontId="18" fillId="0" borderId="64" xfId="0" applyNumberFormat="1" applyFont="1" applyFill="1" applyBorder="1" applyAlignment="1">
      <alignment horizontal="right" vertical="center"/>
      <protection locked="0"/>
    </xf>
    <xf numFmtId="0" fontId="13" fillId="0" borderId="9" xfId="0" applyFont="1" applyBorder="1" applyAlignment="1" applyProtection="1">
      <alignment horizontal="left" vertical="center"/>
    </xf>
    <xf numFmtId="0" fontId="13" fillId="0" borderId="12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top"/>
      <protection locked="0"/>
    </xf>
    <xf numFmtId="0" fontId="18" fillId="0" borderId="0" xfId="0" applyFont="1" applyAlignment="1" applyProtection="1">
      <alignment horizontal="left"/>
    </xf>
    <xf numFmtId="0" fontId="21" fillId="0" borderId="0" xfId="0" applyFont="1" applyAlignment="1">
      <alignment horizontal="left" wrapText="1"/>
      <protection locked="0"/>
    </xf>
    <xf numFmtId="39" fontId="21" fillId="0" borderId="0" xfId="0" applyNumberFormat="1" applyFont="1" applyAlignment="1">
      <alignment horizontal="right"/>
      <protection locked="0"/>
    </xf>
    <xf numFmtId="166" fontId="21" fillId="0" borderId="0" xfId="0" applyNumberFormat="1" applyFont="1" applyAlignment="1">
      <alignment horizontal="right"/>
      <protection locked="0"/>
    </xf>
    <xf numFmtId="0" fontId="17" fillId="0" borderId="0" xfId="0" applyFont="1" applyAlignment="1">
      <alignment horizontal="center" wrapText="1"/>
      <protection locked="0"/>
    </xf>
    <xf numFmtId="0" fontId="17" fillId="0" borderId="0" xfId="0" applyFont="1" applyAlignment="1">
      <alignment horizontal="left" wrapText="1"/>
      <protection locked="0"/>
    </xf>
    <xf numFmtId="39" fontId="17" fillId="0" borderId="0" xfId="0" applyNumberFormat="1" applyFont="1" applyAlignment="1">
      <alignment horizontal="right"/>
      <protection locked="0"/>
    </xf>
    <xf numFmtId="166" fontId="17" fillId="0" borderId="0" xfId="0" applyNumberFormat="1" applyFont="1" applyAlignment="1">
      <alignment horizontal="right"/>
      <protection locked="0"/>
    </xf>
    <xf numFmtId="167" fontId="18" fillId="0" borderId="0" xfId="0" applyNumberFormat="1" applyFont="1" applyAlignment="1">
      <alignment horizontal="left" vertical="top"/>
      <protection locked="0"/>
    </xf>
    <xf numFmtId="0" fontId="22" fillId="2" borderId="0" xfId="0" applyFont="1" applyFill="1" applyAlignment="1" applyProtection="1">
      <alignment horizontal="left"/>
    </xf>
    <xf numFmtId="37" fontId="23" fillId="0" borderId="58" xfId="0" applyNumberFormat="1" applyFont="1" applyFill="1" applyBorder="1" applyAlignment="1">
      <alignment horizontal="center" vertical="center"/>
      <protection locked="0"/>
    </xf>
    <xf numFmtId="3" fontId="23" fillId="0" borderId="59" xfId="0" applyNumberFormat="1" applyFont="1" applyFill="1" applyBorder="1" applyAlignment="1">
      <alignment horizontal="center" vertical="center" wrapText="1"/>
      <protection locked="0"/>
    </xf>
    <xf numFmtId="0" fontId="23" fillId="0" borderId="59" xfId="0" applyFont="1" applyFill="1" applyBorder="1" applyAlignment="1">
      <alignment horizontal="center" vertical="center" wrapText="1"/>
      <protection locked="0"/>
    </xf>
    <xf numFmtId="166" fontId="23" fillId="0" borderId="59" xfId="0" applyNumberFormat="1" applyFont="1" applyFill="1" applyBorder="1" applyAlignment="1">
      <alignment horizontal="right" vertical="center"/>
      <protection locked="0"/>
    </xf>
    <xf numFmtId="37" fontId="23" fillId="0" borderId="65" xfId="0" applyNumberFormat="1" applyFont="1" applyFill="1" applyBorder="1" applyAlignment="1">
      <alignment horizontal="center" vertical="center"/>
      <protection locked="0"/>
    </xf>
    <xf numFmtId="3" fontId="23" fillId="0" borderId="66" xfId="0" applyNumberFormat="1" applyFont="1" applyFill="1" applyBorder="1" applyAlignment="1">
      <alignment horizontal="center" vertical="center" wrapText="1"/>
      <protection locked="0"/>
    </xf>
    <xf numFmtId="0" fontId="23" fillId="0" borderId="66" xfId="0" applyFont="1" applyFill="1" applyBorder="1" applyAlignment="1">
      <alignment horizontal="left" vertical="center" wrapText="1"/>
      <protection locked="0"/>
    </xf>
    <xf numFmtId="0" fontId="23" fillId="0" borderId="66" xfId="0" applyFont="1" applyFill="1" applyBorder="1" applyAlignment="1">
      <alignment horizontal="center" vertical="center" wrapText="1"/>
      <protection locked="0"/>
    </xf>
    <xf numFmtId="166" fontId="23" fillId="0" borderId="66" xfId="0" applyNumberFormat="1" applyFont="1" applyFill="1" applyBorder="1" applyAlignment="1">
      <alignment horizontal="right" vertical="center"/>
      <protection locked="0"/>
    </xf>
    <xf numFmtId="37" fontId="23" fillId="0" borderId="68" xfId="0" applyNumberFormat="1" applyFont="1" applyFill="1" applyBorder="1" applyAlignment="1">
      <alignment horizontal="center" vertical="center"/>
      <protection locked="0"/>
    </xf>
    <xf numFmtId="3" fontId="23" fillId="0" borderId="68" xfId="0" applyNumberFormat="1" applyFont="1" applyFill="1" applyBorder="1" applyAlignment="1">
      <alignment horizontal="center" vertical="center" wrapText="1"/>
      <protection locked="0"/>
    </xf>
    <xf numFmtId="0" fontId="23" fillId="0" borderId="68" xfId="0" applyFont="1" applyFill="1" applyBorder="1" applyAlignment="1">
      <alignment horizontal="left" vertical="center" wrapText="1"/>
      <protection locked="0"/>
    </xf>
    <xf numFmtId="0" fontId="23" fillId="0" borderId="68" xfId="0" applyFont="1" applyFill="1" applyBorder="1" applyAlignment="1">
      <alignment horizontal="center" vertical="center" wrapText="1"/>
      <protection locked="0"/>
    </xf>
    <xf numFmtId="166" fontId="23" fillId="0" borderId="68" xfId="0" applyNumberFormat="1" applyFont="1" applyFill="1" applyBorder="1" applyAlignment="1">
      <alignment horizontal="right" vertical="center"/>
      <protection locked="0"/>
    </xf>
    <xf numFmtId="0" fontId="18" fillId="0" borderId="1" xfId="0" applyFont="1" applyBorder="1" applyAlignment="1" applyProtection="1">
      <alignment horizontal="left" vertical="center"/>
    </xf>
    <xf numFmtId="0" fontId="18" fillId="0" borderId="2" xfId="0" applyFont="1" applyBorder="1" applyAlignment="1" applyProtection="1">
      <alignment horizontal="left" vertical="center"/>
    </xf>
    <xf numFmtId="0" fontId="18" fillId="0" borderId="4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17" fillId="0" borderId="9" xfId="0" applyFont="1" applyBorder="1" applyAlignment="1" applyProtection="1">
      <alignment horizontal="left" vertical="center"/>
    </xf>
    <xf numFmtId="0" fontId="18" fillId="0" borderId="10" xfId="0" applyFont="1" applyBorder="1" applyAlignment="1" applyProtection="1">
      <alignment horizontal="left" vertical="center"/>
    </xf>
    <xf numFmtId="0" fontId="18" fillId="0" borderId="11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18" fillId="0" borderId="9" xfId="0" applyFont="1" applyBorder="1" applyAlignment="1" applyProtection="1">
      <alignment horizontal="left" vertical="center"/>
    </xf>
    <xf numFmtId="0" fontId="17" fillId="0" borderId="12" xfId="0" applyFont="1" applyBorder="1" applyAlignment="1" applyProtection="1">
      <alignment horizontal="left" vertical="center"/>
    </xf>
    <xf numFmtId="0" fontId="18" fillId="0" borderId="13" xfId="0" applyFont="1" applyBorder="1" applyAlignment="1" applyProtection="1">
      <alignment horizontal="left" vertical="center"/>
    </xf>
    <xf numFmtId="0" fontId="18" fillId="0" borderId="12" xfId="0" applyFont="1" applyBorder="1" applyAlignment="1" applyProtection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16" xfId="0" applyFont="1" applyBorder="1" applyAlignment="1" applyProtection="1">
      <alignment horizontal="left" vertical="center"/>
    </xf>
    <xf numFmtId="0" fontId="18" fillId="0" borderId="17" xfId="0" applyFont="1" applyBorder="1" applyAlignment="1" applyProtection="1">
      <alignment horizontal="left" vertical="center"/>
    </xf>
    <xf numFmtId="0" fontId="18" fillId="0" borderId="18" xfId="0" applyFont="1" applyBorder="1" applyAlignment="1" applyProtection="1">
      <alignment horizontal="left" vertical="center"/>
    </xf>
    <xf numFmtId="0" fontId="18" fillId="0" borderId="19" xfId="0" applyFont="1" applyBorder="1" applyAlignment="1" applyProtection="1">
      <alignment horizontal="left" vertical="center"/>
    </xf>
    <xf numFmtId="0" fontId="18" fillId="0" borderId="20" xfId="0" applyFont="1" applyBorder="1" applyAlignment="1" applyProtection="1">
      <alignment horizontal="left" vertical="center"/>
    </xf>
    <xf numFmtId="0" fontId="18" fillId="0" borderId="6" xfId="0" applyFont="1" applyBorder="1" applyAlignment="1" applyProtection="1">
      <alignment horizontal="left" vertical="center"/>
    </xf>
    <xf numFmtId="0" fontId="18" fillId="0" borderId="7" xfId="0" applyFont="1" applyBorder="1" applyAlignment="1" applyProtection="1">
      <alignment horizontal="left" vertical="center"/>
    </xf>
    <xf numFmtId="0" fontId="18" fillId="0" borderId="21" xfId="0" applyFont="1" applyBorder="1" applyAlignment="1" applyProtection="1">
      <alignment horizontal="left" vertical="center"/>
    </xf>
    <xf numFmtId="0" fontId="18" fillId="0" borderId="22" xfId="0" applyFont="1" applyBorder="1" applyAlignment="1" applyProtection="1">
      <alignment horizontal="left" vertical="center"/>
    </xf>
    <xf numFmtId="0" fontId="17" fillId="0" borderId="22" xfId="0" applyFont="1" applyBorder="1" applyAlignment="1" applyProtection="1">
      <alignment horizontal="left" vertical="center"/>
    </xf>
    <xf numFmtId="0" fontId="18" fillId="0" borderId="24" xfId="0" applyFont="1" applyBorder="1" applyAlignment="1" applyProtection="1">
      <alignment horizontal="left" vertical="center"/>
    </xf>
    <xf numFmtId="0" fontId="18" fillId="0" borderId="25" xfId="0" applyFont="1" applyBorder="1" applyAlignment="1" applyProtection="1">
      <alignment horizontal="left" vertical="center"/>
    </xf>
    <xf numFmtId="0" fontId="18" fillId="0" borderId="26" xfId="0" applyFont="1" applyBorder="1" applyAlignment="1" applyProtection="1">
      <alignment horizontal="left" vertical="center"/>
    </xf>
    <xf numFmtId="0" fontId="18" fillId="0" borderId="27" xfId="0" applyFont="1" applyBorder="1" applyAlignment="1" applyProtection="1">
      <alignment horizontal="left" vertical="center"/>
    </xf>
    <xf numFmtId="164" fontId="18" fillId="0" borderId="29" xfId="0" applyNumberFormat="1" applyFont="1" applyBorder="1" applyAlignment="1" applyProtection="1">
      <alignment horizontal="right" vertical="center"/>
    </xf>
    <xf numFmtId="164" fontId="18" fillId="0" borderId="30" xfId="0" applyNumberFormat="1" applyFont="1" applyBorder="1" applyAlignment="1" applyProtection="1">
      <alignment horizontal="right" vertical="center"/>
    </xf>
    <xf numFmtId="37" fontId="18" fillId="0" borderId="31" xfId="0" applyNumberFormat="1" applyFont="1" applyBorder="1" applyAlignment="1" applyProtection="1">
      <alignment horizontal="right" vertical="center"/>
    </xf>
    <xf numFmtId="39" fontId="18" fillId="0" borderId="32" xfId="0" applyNumberFormat="1" applyFont="1" applyBorder="1" applyAlignment="1" applyProtection="1">
      <alignment horizontal="right" vertical="center"/>
    </xf>
    <xf numFmtId="164" fontId="18" fillId="0" borderId="31" xfId="0" applyNumberFormat="1" applyFont="1" applyBorder="1" applyAlignment="1" applyProtection="1">
      <alignment horizontal="right" vertical="center"/>
    </xf>
    <xf numFmtId="164" fontId="18" fillId="0" borderId="32" xfId="0" applyNumberFormat="1" applyFont="1" applyBorder="1" applyAlignment="1" applyProtection="1">
      <alignment horizontal="right" vertical="center"/>
    </xf>
    <xf numFmtId="37" fontId="18" fillId="0" borderId="7" xfId="0" applyNumberFormat="1" applyFont="1" applyBorder="1" applyAlignment="1" applyProtection="1">
      <alignment horizontal="right" vertical="center"/>
    </xf>
    <xf numFmtId="39" fontId="18" fillId="0" borderId="30" xfId="0" applyNumberFormat="1" applyFont="1" applyBorder="1" applyAlignment="1" applyProtection="1">
      <alignment horizontal="right" vertical="center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4" xfId="0" applyFont="1" applyBorder="1" applyAlignment="1" applyProtection="1">
      <alignment horizontal="left" vertical="center"/>
    </xf>
    <xf numFmtId="0" fontId="17" fillId="0" borderId="26" xfId="0" applyFont="1" applyBorder="1" applyAlignment="1" applyProtection="1">
      <alignment horizontal="left" vertical="center"/>
    </xf>
    <xf numFmtId="0" fontId="17" fillId="0" borderId="27" xfId="0" applyFont="1" applyBorder="1" applyAlignment="1" applyProtection="1">
      <alignment horizontal="left" vertical="center"/>
    </xf>
    <xf numFmtId="0" fontId="17" fillId="0" borderId="25" xfId="0" applyFont="1" applyBorder="1" applyAlignment="1" applyProtection="1">
      <alignment horizontal="left" vertical="center"/>
    </xf>
    <xf numFmtId="0" fontId="17" fillId="0" borderId="28" xfId="0" applyFont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18" fillId="0" borderId="34" xfId="0" applyFont="1" applyBorder="1" applyAlignment="1" applyProtection="1">
      <alignment horizontal="center" vertical="center"/>
    </xf>
    <xf numFmtId="0" fontId="17" fillId="0" borderId="35" xfId="0" applyFont="1" applyBorder="1" applyAlignment="1" applyProtection="1">
      <alignment horizontal="left" vertical="center"/>
    </xf>
    <xf numFmtId="0" fontId="18" fillId="0" borderId="36" xfId="0" applyFont="1" applyBorder="1" applyAlignment="1" applyProtection="1">
      <alignment horizontal="left" vertical="center"/>
    </xf>
    <xf numFmtId="0" fontId="18" fillId="0" borderId="37" xfId="0" applyFont="1" applyBorder="1" applyAlignment="1" applyProtection="1">
      <alignment horizontal="left" vertical="center"/>
    </xf>
    <xf numFmtId="39" fontId="18" fillId="0" borderId="38" xfId="0" applyNumberFormat="1" applyFont="1" applyBorder="1" applyAlignment="1" applyProtection="1">
      <alignment horizontal="right" vertical="center"/>
    </xf>
    <xf numFmtId="0" fontId="18" fillId="0" borderId="39" xfId="0" applyFont="1" applyBorder="1" applyAlignment="1" applyProtection="1">
      <alignment horizontal="left" vertical="center"/>
    </xf>
    <xf numFmtId="0" fontId="18" fillId="0" borderId="38" xfId="0" applyFont="1" applyBorder="1" applyAlignment="1" applyProtection="1">
      <alignment horizontal="left" vertical="center"/>
    </xf>
    <xf numFmtId="0" fontId="18" fillId="0" borderId="40" xfId="0" applyFont="1" applyBorder="1" applyAlignment="1" applyProtection="1">
      <alignment horizontal="left" vertical="center"/>
    </xf>
    <xf numFmtId="37" fontId="18" fillId="0" borderId="38" xfId="0" applyNumberFormat="1" applyFont="1" applyBorder="1" applyAlignment="1" applyProtection="1">
      <alignment horizontal="right" vertical="center"/>
    </xf>
    <xf numFmtId="164" fontId="18" fillId="0" borderId="41" xfId="0" applyNumberFormat="1" applyFont="1" applyBorder="1" applyAlignment="1" applyProtection="1">
      <alignment horizontal="right" vertical="center"/>
    </xf>
    <xf numFmtId="0" fontId="18" fillId="0" borderId="41" xfId="0" applyFont="1" applyBorder="1" applyAlignment="1" applyProtection="1">
      <alignment horizontal="left" vertical="center"/>
    </xf>
    <xf numFmtId="168" fontId="18" fillId="0" borderId="37" xfId="0" applyNumberFormat="1" applyFont="1" applyBorder="1" applyAlignment="1" applyProtection="1">
      <alignment horizontal="right" vertical="center"/>
    </xf>
    <xf numFmtId="0" fontId="18" fillId="0" borderId="42" xfId="0" applyFont="1" applyBorder="1" applyAlignment="1" applyProtection="1">
      <alignment horizontal="left" vertical="center"/>
    </xf>
    <xf numFmtId="0" fontId="18" fillId="0" borderId="43" xfId="0" applyFont="1" applyBorder="1" applyAlignment="1" applyProtection="1">
      <alignment horizontal="left" vertical="center"/>
    </xf>
    <xf numFmtId="0" fontId="18" fillId="0" borderId="44" xfId="0" applyFont="1" applyBorder="1" applyAlignment="1" applyProtection="1">
      <alignment horizontal="center" vertical="center"/>
    </xf>
    <xf numFmtId="0" fontId="17" fillId="0" borderId="38" xfId="0" applyFont="1" applyBorder="1" applyAlignment="1" applyProtection="1">
      <alignment horizontal="left" vertical="center"/>
    </xf>
    <xf numFmtId="39" fontId="17" fillId="0" borderId="21" xfId="0" applyNumberFormat="1" applyFont="1" applyBorder="1" applyAlignment="1" applyProtection="1">
      <alignment horizontal="right" vertical="center"/>
    </xf>
    <xf numFmtId="0" fontId="18" fillId="0" borderId="23" xfId="0" applyFont="1" applyBorder="1" applyAlignment="1" applyProtection="1">
      <alignment horizontal="left" vertical="center"/>
    </xf>
    <xf numFmtId="37" fontId="18" fillId="0" borderId="21" xfId="0" applyNumberFormat="1" applyFont="1" applyBorder="1" applyAlignment="1" applyProtection="1">
      <alignment horizontal="right" vertical="center"/>
    </xf>
    <xf numFmtId="164" fontId="18" fillId="0" borderId="23" xfId="0" applyNumberFormat="1" applyFont="1" applyBorder="1" applyAlignment="1" applyProtection="1">
      <alignment horizontal="right" vertical="center"/>
    </xf>
    <xf numFmtId="0" fontId="18" fillId="0" borderId="45" xfId="0" applyFont="1" applyBorder="1" applyAlignment="1" applyProtection="1">
      <alignment horizontal="center" vertical="center"/>
    </xf>
    <xf numFmtId="0" fontId="18" fillId="0" borderId="32" xfId="0" applyFont="1" applyBorder="1" applyAlignment="1" applyProtection="1">
      <alignment horizontal="left" vertical="center"/>
    </xf>
    <xf numFmtId="0" fontId="18" fillId="0" borderId="30" xfId="0" applyFont="1" applyBorder="1" applyAlignment="1" applyProtection="1">
      <alignment horizontal="left" vertical="center"/>
    </xf>
    <xf numFmtId="0" fontId="18" fillId="0" borderId="31" xfId="0" applyFont="1" applyBorder="1" applyAlignment="1" applyProtection="1">
      <alignment horizontal="left" vertical="center"/>
    </xf>
    <xf numFmtId="39" fontId="18" fillId="0" borderId="46" xfId="0" applyNumberFormat="1" applyFont="1" applyBorder="1" applyAlignment="1" applyProtection="1">
      <alignment horizontal="right" vertical="center"/>
    </xf>
    <xf numFmtId="0" fontId="18" fillId="0" borderId="8" xfId="0" applyFont="1" applyBorder="1" applyAlignment="1" applyProtection="1">
      <alignment horizontal="left" vertical="center"/>
    </xf>
    <xf numFmtId="39" fontId="18" fillId="0" borderId="22" xfId="0" applyNumberFormat="1" applyFont="1" applyBorder="1" applyAlignment="1" applyProtection="1">
      <alignment horizontal="right" vertical="center"/>
    </xf>
    <xf numFmtId="164" fontId="18" fillId="0" borderId="7" xfId="0" applyNumberFormat="1" applyFont="1" applyBorder="1" applyAlignment="1" applyProtection="1">
      <alignment horizontal="right" vertical="center"/>
    </xf>
    <xf numFmtId="0" fontId="17" fillId="0" borderId="1" xfId="0" applyFont="1" applyBorder="1" applyAlignment="1" applyProtection="1">
      <alignment horizontal="left" vertical="top"/>
    </xf>
    <xf numFmtId="0" fontId="18" fillId="0" borderId="47" xfId="0" applyFont="1" applyBorder="1" applyAlignment="1" applyProtection="1">
      <alignment horizontal="left" vertical="center"/>
    </xf>
    <xf numFmtId="0" fontId="18" fillId="0" borderId="48" xfId="0" applyFont="1" applyBorder="1" applyAlignment="1" applyProtection="1">
      <alignment horizontal="left" vertical="center"/>
    </xf>
    <xf numFmtId="0" fontId="18" fillId="0" borderId="49" xfId="0" applyFont="1" applyBorder="1" applyAlignment="1" applyProtection="1">
      <alignment horizontal="left" vertical="center"/>
    </xf>
    <xf numFmtId="0" fontId="18" fillId="0" borderId="50" xfId="0" applyFont="1" applyBorder="1" applyAlignment="1" applyProtection="1">
      <alignment horizontal="left" vertical="center"/>
    </xf>
    <xf numFmtId="0" fontId="18" fillId="0" borderId="51" xfId="0" applyFont="1" applyBorder="1" applyAlignment="1" applyProtection="1">
      <alignment horizontal="left"/>
    </xf>
    <xf numFmtId="0" fontId="18" fillId="0" borderId="52" xfId="0" applyFont="1" applyBorder="1" applyAlignment="1" applyProtection="1">
      <alignment horizontal="left" vertical="center"/>
    </xf>
    <xf numFmtId="0" fontId="18" fillId="0" borderId="42" xfId="0" applyFont="1" applyBorder="1" applyAlignment="1" applyProtection="1">
      <alignment horizontal="left"/>
    </xf>
    <xf numFmtId="2" fontId="18" fillId="0" borderId="41" xfId="0" applyNumberFormat="1" applyFont="1" applyBorder="1" applyAlignment="1" applyProtection="1">
      <alignment horizontal="right" vertical="center"/>
    </xf>
    <xf numFmtId="39" fontId="18" fillId="0" borderId="42" xfId="0" applyNumberFormat="1" applyFont="1" applyBorder="1" applyAlignment="1" applyProtection="1">
      <alignment horizontal="right" vertical="center"/>
    </xf>
    <xf numFmtId="0" fontId="17" fillId="0" borderId="54" xfId="0" applyFont="1" applyBorder="1" applyAlignment="1" applyProtection="1">
      <alignment horizontal="left" vertical="top"/>
    </xf>
    <xf numFmtId="0" fontId="18" fillId="0" borderId="55" xfId="0" applyFont="1" applyBorder="1" applyAlignment="1" applyProtection="1">
      <alignment horizontal="left" vertical="center"/>
    </xf>
    <xf numFmtId="0" fontId="18" fillId="0" borderId="35" xfId="0" applyFont="1" applyBorder="1" applyAlignment="1" applyProtection="1">
      <alignment horizontal="left" vertical="center"/>
    </xf>
    <xf numFmtId="0" fontId="17" fillId="0" borderId="32" xfId="0" applyFont="1" applyBorder="1" applyAlignment="1" applyProtection="1">
      <alignment horizontal="left" vertical="center"/>
    </xf>
    <xf numFmtId="39" fontId="17" fillId="0" borderId="17" xfId="0" applyNumberFormat="1" applyFont="1" applyBorder="1" applyAlignment="1" applyProtection="1">
      <alignment horizontal="right" vertical="center"/>
    </xf>
    <xf numFmtId="0" fontId="18" fillId="0" borderId="6" xfId="0" applyFont="1" applyBorder="1" applyAlignment="1" applyProtection="1">
      <alignment horizontal="left"/>
    </xf>
    <xf numFmtId="0" fontId="18" fillId="0" borderId="56" xfId="0" applyFont="1" applyBorder="1" applyAlignment="1" applyProtection="1">
      <alignment horizontal="left" vertical="center"/>
    </xf>
    <xf numFmtId="0" fontId="18" fillId="0" borderId="46" xfId="0" applyFont="1" applyBorder="1" applyAlignment="1" applyProtection="1">
      <alignment horizontal="left"/>
    </xf>
    <xf numFmtId="0" fontId="19" fillId="0" borderId="0" xfId="0" applyFont="1" applyFill="1" applyBorder="1" applyAlignment="1">
      <alignment horizontal="left" vertical="center" wrapText="1"/>
      <protection locked="0"/>
    </xf>
    <xf numFmtId="0" fontId="18" fillId="4" borderId="0" xfId="0" applyFont="1" applyFill="1" applyAlignment="1">
      <alignment vertical="top"/>
      <protection locked="0"/>
    </xf>
    <xf numFmtId="0" fontId="18" fillId="4" borderId="0" xfId="0" applyFont="1" applyFill="1" applyAlignment="1">
      <alignment horizontal="left" vertical="top"/>
      <protection locked="0"/>
    </xf>
    <xf numFmtId="0" fontId="23" fillId="4" borderId="0" xfId="0" applyFont="1" applyFill="1" applyAlignment="1">
      <alignment vertical="top"/>
      <protection locked="0"/>
    </xf>
    <xf numFmtId="0" fontId="23" fillId="4" borderId="0" xfId="0" applyFont="1" applyFill="1" applyAlignment="1">
      <alignment horizontal="left" vertical="top"/>
      <protection locked="0"/>
    </xf>
    <xf numFmtId="0" fontId="23" fillId="0" borderId="66" xfId="0" applyFont="1" applyFill="1" applyBorder="1" applyAlignment="1">
      <alignment vertical="center" wrapText="1"/>
      <protection locked="0"/>
    </xf>
    <xf numFmtId="0" fontId="18" fillId="0" borderId="0" xfId="0" applyFont="1" applyFill="1" applyAlignment="1" applyProtection="1">
      <alignment horizontal="left"/>
    </xf>
    <xf numFmtId="0" fontId="23" fillId="0" borderId="59" xfId="0" applyFont="1" applyFill="1" applyBorder="1" applyAlignment="1">
      <alignment vertical="center" wrapText="1"/>
      <protection locked="0"/>
    </xf>
    <xf numFmtId="37" fontId="23" fillId="0" borderId="57" xfId="0" applyNumberFormat="1" applyFont="1" applyFill="1" applyBorder="1" applyAlignment="1">
      <alignment horizontal="center" vertical="center"/>
      <protection locked="0"/>
    </xf>
    <xf numFmtId="3" fontId="23" fillId="0" borderId="57" xfId="0" applyNumberFormat="1" applyFont="1" applyFill="1" applyBorder="1" applyAlignment="1">
      <alignment horizontal="center" vertical="center" wrapText="1"/>
      <protection locked="0"/>
    </xf>
    <xf numFmtId="0" fontId="23" fillId="0" borderId="57" xfId="0" applyFont="1" applyFill="1" applyBorder="1" applyAlignment="1">
      <alignment horizontal="left" vertical="center" wrapText="1"/>
      <protection locked="0"/>
    </xf>
    <xf numFmtId="0" fontId="23" fillId="0" borderId="57" xfId="0" applyFont="1" applyFill="1" applyBorder="1" applyAlignment="1">
      <alignment horizontal="center" vertical="center" wrapText="1"/>
      <protection locked="0"/>
    </xf>
    <xf numFmtId="166" fontId="23" fillId="0" borderId="57" xfId="0" applyNumberFormat="1" applyFont="1" applyFill="1" applyBorder="1" applyAlignment="1">
      <alignment horizontal="right" vertical="center"/>
      <protection locked="0"/>
    </xf>
    <xf numFmtId="37" fontId="18" fillId="0" borderId="80" xfId="0" applyNumberFormat="1" applyFont="1" applyFill="1" applyBorder="1" applyAlignment="1">
      <alignment horizontal="center" vertical="center"/>
      <protection locked="0"/>
    </xf>
    <xf numFmtId="167" fontId="17" fillId="0" borderId="57" xfId="0" applyNumberFormat="1" applyFont="1" applyBorder="1" applyAlignment="1">
      <alignment horizontal="right" vertical="center"/>
      <protection locked="0"/>
    </xf>
    <xf numFmtId="167" fontId="18" fillId="0" borderId="60" xfId="0" applyNumberFormat="1" applyFont="1" applyFill="1" applyBorder="1" applyAlignment="1">
      <alignment horizontal="right" vertical="center"/>
      <protection locked="0"/>
    </xf>
    <xf numFmtId="167" fontId="18" fillId="0" borderId="0" xfId="0" applyNumberFormat="1" applyFont="1" applyFill="1" applyBorder="1" applyAlignment="1">
      <alignment horizontal="right" vertical="center"/>
      <protection locked="0"/>
    </xf>
    <xf numFmtId="167" fontId="18" fillId="0" borderId="67" xfId="0" applyNumberFormat="1" applyFont="1" applyFill="1" applyBorder="1" applyAlignment="1">
      <alignment horizontal="right" vertical="center"/>
      <protection locked="0"/>
    </xf>
    <xf numFmtId="167" fontId="18" fillId="0" borderId="70" xfId="0" applyNumberFormat="1" applyFont="1" applyFill="1" applyBorder="1" applyAlignment="1">
      <alignment horizontal="right" vertical="center"/>
      <protection locked="0"/>
    </xf>
    <xf numFmtId="167" fontId="18" fillId="0" borderId="63" xfId="0" applyNumberFormat="1" applyFont="1" applyFill="1" applyBorder="1" applyAlignment="1">
      <alignment horizontal="right" vertical="center"/>
      <protection locked="0"/>
    </xf>
    <xf numFmtId="167" fontId="18" fillId="0" borderId="68" xfId="0" applyNumberFormat="1" applyFont="1" applyFill="1" applyBorder="1" applyAlignment="1">
      <alignment horizontal="right" vertical="center"/>
      <protection locked="0"/>
    </xf>
    <xf numFmtId="167" fontId="23" fillId="0" borderId="60" xfId="0" applyNumberFormat="1" applyFont="1" applyFill="1" applyBorder="1" applyAlignment="1">
      <alignment horizontal="right" vertical="center"/>
      <protection locked="0"/>
    </xf>
    <xf numFmtId="167" fontId="23" fillId="0" borderId="57" xfId="0" applyNumberFormat="1" applyFont="1" applyFill="1" applyBorder="1" applyAlignment="1">
      <alignment horizontal="right" vertical="center"/>
      <protection locked="0"/>
    </xf>
    <xf numFmtId="167" fontId="23" fillId="0" borderId="67" xfId="0" applyNumberFormat="1" applyFont="1" applyFill="1" applyBorder="1" applyAlignment="1">
      <alignment horizontal="right" vertical="center"/>
      <protection locked="0"/>
    </xf>
    <xf numFmtId="167" fontId="23" fillId="0" borderId="68" xfId="0" applyNumberFormat="1" applyFont="1" applyFill="1" applyBorder="1" applyAlignment="1">
      <alignment horizontal="right" vertical="center"/>
      <protection locked="0"/>
    </xf>
    <xf numFmtId="167" fontId="20" fillId="0" borderId="0" xfId="0" applyNumberFormat="1" applyFont="1" applyAlignment="1">
      <alignment horizontal="right"/>
      <protection locked="0"/>
    </xf>
    <xf numFmtId="4" fontId="18" fillId="0" borderId="59" xfId="0" applyNumberFormat="1" applyFont="1" applyFill="1" applyBorder="1" applyAlignment="1">
      <alignment horizontal="right" vertical="center"/>
      <protection locked="0"/>
    </xf>
    <xf numFmtId="4" fontId="18" fillId="0" borderId="0" xfId="0" applyNumberFormat="1" applyFont="1" applyFill="1" applyBorder="1" applyAlignment="1">
      <alignment horizontal="right" vertical="center"/>
      <protection locked="0"/>
    </xf>
    <xf numFmtId="4" fontId="18" fillId="0" borderId="57" xfId="0" applyNumberFormat="1" applyFont="1" applyBorder="1" applyAlignment="1">
      <alignment horizontal="right" vertical="center"/>
      <protection locked="0"/>
    </xf>
    <xf numFmtId="4" fontId="18" fillId="0" borderId="66" xfId="0" applyNumberFormat="1" applyFont="1" applyFill="1" applyBorder="1" applyAlignment="1">
      <alignment horizontal="right" vertical="center"/>
      <protection locked="0"/>
    </xf>
    <xf numFmtId="4" fontId="18" fillId="0" borderId="64" xfId="0" applyNumberFormat="1" applyFont="1" applyFill="1" applyBorder="1" applyAlignment="1">
      <alignment horizontal="right" vertical="center"/>
      <protection locked="0"/>
    </xf>
    <xf numFmtId="4" fontId="18" fillId="0" borderId="62" xfId="0" applyNumberFormat="1" applyFont="1" applyFill="1" applyBorder="1" applyAlignment="1">
      <alignment horizontal="right" vertical="center"/>
      <protection locked="0"/>
    </xf>
    <xf numFmtId="4" fontId="18" fillId="0" borderId="68" xfId="0" applyNumberFormat="1" applyFont="1" applyFill="1" applyBorder="1" applyAlignment="1">
      <alignment horizontal="right" vertical="center"/>
      <protection locked="0"/>
    </xf>
    <xf numFmtId="4" fontId="18" fillId="4" borderId="0" xfId="0" applyNumberFormat="1" applyFont="1" applyFill="1" applyAlignment="1">
      <alignment vertical="top"/>
      <protection locked="0"/>
    </xf>
    <xf numFmtId="4" fontId="23" fillId="0" borderId="59" xfId="0" applyNumberFormat="1" applyFont="1" applyFill="1" applyBorder="1" applyAlignment="1">
      <alignment horizontal="right" vertical="center"/>
      <protection locked="0"/>
    </xf>
    <xf numFmtId="4" fontId="23" fillId="0" borderId="57" xfId="0" applyNumberFormat="1" applyFont="1" applyFill="1" applyBorder="1" applyAlignment="1">
      <alignment horizontal="right" vertical="center"/>
      <protection locked="0"/>
    </xf>
    <xf numFmtId="4" fontId="23" fillId="0" borderId="66" xfId="0" applyNumberFormat="1" applyFont="1" applyFill="1" applyBorder="1" applyAlignment="1">
      <alignment horizontal="right" vertical="center"/>
      <protection locked="0"/>
    </xf>
    <xf numFmtId="4" fontId="23" fillId="0" borderId="68" xfId="0" applyNumberFormat="1" applyFont="1" applyFill="1" applyBorder="1" applyAlignment="1">
      <alignment horizontal="right" vertical="center"/>
      <protection locked="0"/>
    </xf>
    <xf numFmtId="39" fontId="18" fillId="0" borderId="55" xfId="0" applyNumberFormat="1" applyFont="1" applyBorder="1" applyAlignment="1" applyProtection="1">
      <alignment horizontal="left" vertical="center"/>
    </xf>
    <xf numFmtId="0" fontId="18" fillId="0" borderId="55" xfId="0" applyFont="1" applyBorder="1" applyAlignment="1" applyProtection="1">
      <alignment horizontal="left" vertical="center"/>
    </xf>
    <xf numFmtId="0" fontId="18" fillId="0" borderId="17" xfId="0" applyFont="1" applyBorder="1" applyAlignment="1" applyProtection="1">
      <alignment horizontal="left" vertical="center"/>
    </xf>
    <xf numFmtId="0" fontId="18" fillId="0" borderId="18" xfId="0" applyFont="1" applyBorder="1" applyAlignment="1" applyProtection="1">
      <alignment horizontal="left" vertical="center"/>
    </xf>
    <xf numFmtId="14" fontId="24" fillId="0" borderId="17" xfId="0" applyNumberFormat="1" applyFont="1" applyBorder="1" applyAlignment="1" applyProtection="1">
      <alignment horizontal="left" vertical="center"/>
    </xf>
    <xf numFmtId="0" fontId="24" fillId="0" borderId="18" xfId="0" applyFont="1" applyBorder="1" applyAlignment="1" applyProtection="1">
      <alignment horizontal="left" vertical="center"/>
    </xf>
    <xf numFmtId="39" fontId="18" fillId="0" borderId="0" xfId="0" applyNumberFormat="1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1" fontId="24" fillId="0" borderId="0" xfId="0" applyNumberFormat="1" applyFont="1" applyAlignment="1" applyProtection="1">
      <alignment horizontal="left" vertical="center"/>
    </xf>
    <xf numFmtId="1" fontId="25" fillId="0" borderId="0" xfId="0" applyNumberFormat="1" applyFont="1" applyAlignment="1">
      <alignment horizontal="left" vertical="center"/>
      <protection locked="0"/>
    </xf>
    <xf numFmtId="0" fontId="23" fillId="4" borderId="79" xfId="0" applyFont="1" applyFill="1" applyBorder="1" applyAlignment="1">
      <alignment horizontal="left" vertical="top"/>
      <protection locked="0"/>
    </xf>
    <xf numFmtId="0" fontId="23" fillId="0" borderId="79" xfId="0" applyFont="1" applyBorder="1" applyAlignment="1">
      <alignment horizontal="left" vertical="top"/>
      <protection locked="0"/>
    </xf>
    <xf numFmtId="3" fontId="18" fillId="0" borderId="79" xfId="0" applyNumberFormat="1" applyFont="1" applyFill="1" applyBorder="1" applyAlignment="1">
      <alignment horizontal="left" vertical="center" wrapText="1"/>
      <protection locked="0"/>
    </xf>
    <xf numFmtId="0" fontId="18" fillId="0" borderId="79" xfId="0" applyFont="1" applyBorder="1" applyAlignment="1">
      <alignment horizontal="left" vertical="center" wrapText="1"/>
      <protection locked="0"/>
    </xf>
    <xf numFmtId="3" fontId="18" fillId="0" borderId="71" xfId="0" applyNumberFormat="1" applyFont="1" applyFill="1" applyBorder="1" applyAlignment="1">
      <alignment horizontal="left" vertical="center" wrapText="1"/>
      <protection locked="0"/>
    </xf>
    <xf numFmtId="0" fontId="0" fillId="0" borderId="72" xfId="0" applyBorder="1" applyAlignment="1">
      <alignment horizontal="left" vertical="center" wrapText="1"/>
      <protection locked="0"/>
    </xf>
    <xf numFmtId="0" fontId="18" fillId="0" borderId="72" xfId="0" applyFont="1" applyBorder="1" applyAlignment="1">
      <alignment horizontal="left" vertical="center" wrapText="1"/>
      <protection locked="0"/>
    </xf>
    <xf numFmtId="3" fontId="23" fillId="0" borderId="71" xfId="0" applyNumberFormat="1" applyFont="1" applyFill="1" applyBorder="1" applyAlignment="1">
      <alignment horizontal="left" vertical="center" wrapText="1"/>
      <protection locked="0"/>
    </xf>
    <xf numFmtId="3" fontId="18" fillId="0" borderId="75" xfId="0" applyNumberFormat="1" applyFont="1" applyFill="1" applyBorder="1" applyAlignment="1">
      <alignment horizontal="left" vertical="center" wrapText="1"/>
      <protection locked="0"/>
    </xf>
    <xf numFmtId="0" fontId="18" fillId="0" borderId="76" xfId="0" applyFont="1" applyBorder="1" applyAlignment="1">
      <alignment horizontal="left" vertical="center" wrapText="1"/>
      <protection locked="0"/>
    </xf>
    <xf numFmtId="3" fontId="18" fillId="0" borderId="77" xfId="0" applyNumberFormat="1" applyFont="1" applyFill="1" applyBorder="1" applyAlignment="1">
      <alignment horizontal="left" vertical="center" wrapText="1"/>
      <protection locked="0"/>
    </xf>
    <xf numFmtId="0" fontId="18" fillId="0" borderId="78" xfId="0" applyFont="1" applyBorder="1" applyAlignment="1">
      <alignment horizontal="left" vertical="center" wrapText="1"/>
      <protection locked="0"/>
    </xf>
    <xf numFmtId="3" fontId="18" fillId="0" borderId="73" xfId="0" applyNumberFormat="1" applyFont="1" applyFill="1" applyBorder="1" applyAlignment="1">
      <alignment horizontal="left" vertical="center" wrapText="1"/>
      <protection locked="0"/>
    </xf>
    <xf numFmtId="0" fontId="18" fillId="0" borderId="74" xfId="0" applyFont="1" applyBorder="1" applyAlignment="1">
      <alignment horizontal="left" vertical="center" wrapText="1"/>
      <protection locked="0"/>
    </xf>
    <xf numFmtId="0" fontId="4" fillId="0" borderId="17" xfId="0" applyFont="1" applyBorder="1" applyAlignment="1" applyProtection="1">
      <alignment horizontal="left" vertical="center"/>
    </xf>
    <xf numFmtId="0" fontId="4" fillId="0" borderId="18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14" fontId="4" fillId="0" borderId="17" xfId="0" applyNumberFormat="1" applyFont="1" applyBorder="1" applyAlignment="1" applyProtection="1">
      <alignment horizontal="left" vertical="center"/>
    </xf>
    <xf numFmtId="39" fontId="4" fillId="0" borderId="0" xfId="0" applyNumberFormat="1" applyFont="1" applyAlignment="1" applyProtection="1">
      <alignment horizontal="left" vertical="center"/>
    </xf>
    <xf numFmtId="39" fontId="4" fillId="0" borderId="55" xfId="0" applyNumberFormat="1" applyFont="1" applyBorder="1" applyAlignment="1" applyProtection="1">
      <alignment horizontal="left" vertical="center"/>
    </xf>
    <xf numFmtId="0" fontId="4" fillId="0" borderId="55" xfId="0" applyFont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125186</xdr:colOff>
      <xdr:row>49</xdr:row>
      <xdr:rowOff>270784</xdr:rowOff>
    </xdr:from>
    <xdr:ext cx="986516" cy="986516"/>
    <xdr:pic>
      <xdr:nvPicPr>
        <xdr:cNvPr id="4" name="Obrázek 3">
          <a:extLst>
            <a:ext uri="{FF2B5EF4-FFF2-40B4-BE49-F238E27FC236}">
              <a16:creationId xmlns:a16="http://schemas.microsoft.com/office/drawing/2014/main" id="{C13FCE6C-15A2-4938-8F92-6A13D435BA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5886" y="13862959"/>
          <a:ext cx="986516" cy="986516"/>
        </a:xfrm>
        <a:prstGeom prst="rect">
          <a:avLst/>
        </a:prstGeom>
      </xdr:spPr>
    </xdr:pic>
    <xdr:clientData/>
  </xdr:oneCellAnchor>
  <xdr:twoCellAnchor editAs="oneCell">
    <xdr:from>
      <xdr:col>2</xdr:col>
      <xdr:colOff>126546</xdr:colOff>
      <xdr:row>47</xdr:row>
      <xdr:rowOff>459923</xdr:rowOff>
    </xdr:from>
    <xdr:to>
      <xdr:col>2</xdr:col>
      <xdr:colOff>1154527</xdr:colOff>
      <xdr:row>47</xdr:row>
      <xdr:rowOff>971550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282C9C6A-12AC-408E-80C7-AE29DF94FA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7246" y="12280448"/>
          <a:ext cx="1027981" cy="511627"/>
        </a:xfrm>
        <a:prstGeom prst="rect">
          <a:avLst/>
        </a:prstGeom>
      </xdr:spPr>
    </xdr:pic>
    <xdr:clientData/>
  </xdr:twoCellAnchor>
  <xdr:twoCellAnchor editAs="oneCell">
    <xdr:from>
      <xdr:col>2</xdr:col>
      <xdr:colOff>133351</xdr:colOff>
      <xdr:row>51</xdr:row>
      <xdr:rowOff>238126</xdr:rowOff>
    </xdr:from>
    <xdr:to>
      <xdr:col>2</xdr:col>
      <xdr:colOff>1123951</xdr:colOff>
      <xdr:row>51</xdr:row>
      <xdr:rowOff>1228726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B746B499-B285-4620-AF04-4F92CBC75E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4051" y="15601951"/>
          <a:ext cx="990600" cy="990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"/>
  <sheetViews>
    <sheetView showGridLines="0" zoomScale="86" zoomScaleNormal="86" workbookViewId="0">
      <pane ySplit="3" topLeftCell="A4" activePane="bottomLeft" state="frozenSplit"/>
      <selection pane="bottomLeft" activeCell="R25" sqref="R25"/>
    </sheetView>
  </sheetViews>
  <sheetFormatPr defaultColWidth="13.1640625" defaultRowHeight="11.45" customHeight="1"/>
  <cols>
    <col min="1" max="1" width="3.83203125" style="2" customWidth="1"/>
    <col min="2" max="2" width="3.1640625" style="2" customWidth="1"/>
    <col min="3" max="3" width="4.83203125" style="2" customWidth="1"/>
    <col min="4" max="4" width="9.83203125" style="2" customWidth="1"/>
    <col min="5" max="5" width="38.33203125" style="2" customWidth="1"/>
    <col min="6" max="6" width="0.6640625" style="2" customWidth="1"/>
    <col min="7" max="7" width="4" style="2" customWidth="1"/>
    <col min="8" max="8" width="3.83203125" style="2" customWidth="1"/>
    <col min="9" max="9" width="15.5" style="2" customWidth="1"/>
    <col min="10" max="10" width="38.33203125" style="2" customWidth="1"/>
    <col min="11" max="11" width="0.83203125" style="2" customWidth="1"/>
    <col min="12" max="12" width="3.83203125" style="2" customWidth="1"/>
    <col min="13" max="13" width="5.83203125" style="2" customWidth="1"/>
    <col min="14" max="14" width="7.1640625" style="2" customWidth="1"/>
    <col min="15" max="15" width="5.1640625" style="2" customWidth="1"/>
    <col min="16" max="16" width="19.1640625" style="2" customWidth="1"/>
    <col min="17" max="17" width="9.33203125" style="2" customWidth="1"/>
    <col min="18" max="18" width="38.33203125" style="2" customWidth="1"/>
    <col min="19" max="19" width="0.6640625" style="2" customWidth="1"/>
    <col min="20" max="16384" width="13.1640625" style="2"/>
  </cols>
  <sheetData>
    <row r="1" spans="1:19" s="1" customFormat="1" ht="13.1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1" customFormat="1" ht="21" customHeight="1">
      <c r="A2" s="6"/>
      <c r="B2" s="7"/>
      <c r="C2" s="7"/>
      <c r="D2" s="7"/>
      <c r="E2" s="7"/>
      <c r="F2" s="7"/>
      <c r="G2" s="8" t="s">
        <v>0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9"/>
    </row>
    <row r="3" spans="1:19" s="1" customFormat="1" ht="13.15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7"/>
      <c r="P3" s="11"/>
      <c r="Q3" s="11"/>
      <c r="R3" s="11"/>
      <c r="S3" s="12"/>
    </row>
    <row r="4" spans="1:19" s="1" customFormat="1" ht="9" customHeight="1">
      <c r="A4" s="186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5"/>
    </row>
    <row r="5" spans="1:19" s="1" customFormat="1" ht="18" customHeight="1">
      <c r="A5" s="188"/>
      <c r="B5" s="189" t="s">
        <v>1</v>
      </c>
      <c r="C5" s="189"/>
      <c r="D5" s="189"/>
      <c r="E5" s="190" t="s">
        <v>178</v>
      </c>
      <c r="F5" s="191"/>
      <c r="G5" s="191"/>
      <c r="H5" s="191"/>
      <c r="I5" s="191"/>
      <c r="J5" s="192"/>
      <c r="K5" s="189"/>
      <c r="L5" s="189"/>
      <c r="M5" s="189"/>
      <c r="N5" s="189"/>
      <c r="O5" s="320" t="s">
        <v>2</v>
      </c>
      <c r="P5" s="320"/>
      <c r="Q5" s="194"/>
      <c r="R5" s="192"/>
      <c r="S5" s="20"/>
    </row>
    <row r="6" spans="1:19" s="1" customFormat="1" ht="18" customHeight="1">
      <c r="A6" s="188"/>
      <c r="B6" s="189" t="s">
        <v>3</v>
      </c>
      <c r="C6" s="189"/>
      <c r="D6" s="189"/>
      <c r="E6" s="195"/>
      <c r="F6" s="189"/>
      <c r="G6" s="189"/>
      <c r="H6" s="189"/>
      <c r="I6" s="189"/>
      <c r="J6" s="196"/>
      <c r="K6" s="189"/>
      <c r="L6" s="189"/>
      <c r="M6" s="189"/>
      <c r="N6" s="189"/>
      <c r="O6" s="320" t="s">
        <v>4</v>
      </c>
      <c r="P6" s="320"/>
      <c r="Q6" s="197"/>
      <c r="R6" s="196"/>
      <c r="S6" s="20"/>
    </row>
    <row r="7" spans="1:19" s="1" customFormat="1" ht="18" customHeight="1">
      <c r="A7" s="188"/>
      <c r="B7" s="189" t="s">
        <v>5</v>
      </c>
      <c r="C7" s="189"/>
      <c r="D7" s="189"/>
      <c r="E7" s="198"/>
      <c r="F7" s="199"/>
      <c r="G7" s="199"/>
      <c r="H7" s="199"/>
      <c r="I7" s="199"/>
      <c r="J7" s="200"/>
      <c r="K7" s="189"/>
      <c r="L7" s="189"/>
      <c r="M7" s="189"/>
      <c r="N7" s="189"/>
      <c r="O7" s="320" t="s">
        <v>6</v>
      </c>
      <c r="P7" s="320"/>
      <c r="Q7" s="198" t="s">
        <v>179</v>
      </c>
      <c r="R7" s="200"/>
      <c r="S7" s="20"/>
    </row>
    <row r="8" spans="1:19" s="1" customFormat="1" ht="18" customHeight="1">
      <c r="A8" s="188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320" t="s">
        <v>7</v>
      </c>
      <c r="P8" s="320"/>
      <c r="Q8" s="189" t="s">
        <v>8</v>
      </c>
      <c r="R8" s="189"/>
      <c r="S8" s="20"/>
    </row>
    <row r="9" spans="1:19" s="1" customFormat="1" ht="18" customHeight="1">
      <c r="A9" s="188"/>
      <c r="B9" s="189" t="s">
        <v>9</v>
      </c>
      <c r="C9" s="189"/>
      <c r="D9" s="189"/>
      <c r="E9" s="194" t="s">
        <v>173</v>
      </c>
      <c r="F9" s="191"/>
      <c r="G9" s="191"/>
      <c r="H9" s="191"/>
      <c r="I9" s="191"/>
      <c r="J9" s="192"/>
      <c r="K9" s="189"/>
      <c r="L9" s="189"/>
      <c r="M9" s="189"/>
      <c r="N9" s="189"/>
      <c r="O9" s="315"/>
      <c r="P9" s="316"/>
      <c r="Q9" s="201"/>
      <c r="R9" s="202"/>
      <c r="S9" s="20"/>
    </row>
    <row r="10" spans="1:19" s="1" customFormat="1" ht="18" customHeight="1">
      <c r="A10" s="188"/>
      <c r="B10" s="189" t="s">
        <v>10</v>
      </c>
      <c r="C10" s="189"/>
      <c r="D10" s="189"/>
      <c r="E10" s="197"/>
      <c r="F10" s="189"/>
      <c r="G10" s="189"/>
      <c r="H10" s="189"/>
      <c r="I10" s="189"/>
      <c r="J10" s="196"/>
      <c r="K10" s="189"/>
      <c r="L10" s="189"/>
      <c r="M10" s="189"/>
      <c r="N10" s="189"/>
      <c r="O10" s="315"/>
      <c r="P10" s="316"/>
      <c r="Q10" s="201"/>
      <c r="R10" s="202"/>
      <c r="S10" s="20"/>
    </row>
    <row r="11" spans="1:19" s="1" customFormat="1" ht="18" customHeight="1">
      <c r="A11" s="188"/>
      <c r="B11" s="189" t="s">
        <v>12</v>
      </c>
      <c r="C11" s="189"/>
      <c r="D11" s="189"/>
      <c r="E11" s="197"/>
      <c r="F11" s="189"/>
      <c r="G11" s="189"/>
      <c r="H11" s="189"/>
      <c r="I11" s="189"/>
      <c r="J11" s="196"/>
      <c r="K11" s="189"/>
      <c r="L11" s="189"/>
      <c r="M11" s="189"/>
      <c r="N11" s="189"/>
      <c r="O11" s="315"/>
      <c r="P11" s="316"/>
      <c r="Q11" s="201"/>
      <c r="R11" s="202"/>
      <c r="S11" s="20"/>
    </row>
    <row r="12" spans="1:19" s="1" customFormat="1" ht="11.25" customHeight="1">
      <c r="A12" s="188"/>
      <c r="B12" s="189"/>
      <c r="C12" s="189"/>
      <c r="D12" s="189"/>
      <c r="E12" s="198"/>
      <c r="F12" s="199"/>
      <c r="G12" s="199"/>
      <c r="H12" s="199"/>
      <c r="I12" s="199"/>
      <c r="J12" s="200"/>
      <c r="K12" s="189"/>
      <c r="L12" s="189"/>
      <c r="M12" s="189"/>
      <c r="N12" s="189"/>
      <c r="O12" s="189"/>
      <c r="P12" s="189"/>
      <c r="Q12" s="189"/>
      <c r="R12" s="189"/>
      <c r="S12" s="20"/>
    </row>
    <row r="13" spans="1:19" s="1" customFormat="1" ht="18" customHeight="1">
      <c r="A13" s="188"/>
      <c r="B13" s="189"/>
      <c r="C13" s="189"/>
      <c r="D13" s="189"/>
      <c r="E13" s="189" t="s">
        <v>14</v>
      </c>
      <c r="F13" s="189"/>
      <c r="G13" s="189" t="s">
        <v>15</v>
      </c>
      <c r="H13" s="189"/>
      <c r="I13" s="189"/>
      <c r="J13" s="189"/>
      <c r="K13" s="189"/>
      <c r="L13" s="189"/>
      <c r="M13" s="189"/>
      <c r="N13" s="189"/>
      <c r="O13" s="321"/>
      <c r="P13" s="321"/>
      <c r="Q13" s="322"/>
      <c r="R13" s="322"/>
      <c r="S13" s="20"/>
    </row>
    <row r="14" spans="1:19" s="1" customFormat="1" ht="18" customHeight="1">
      <c r="A14" s="188"/>
      <c r="B14" s="189"/>
      <c r="C14" s="189"/>
      <c r="D14" s="189"/>
      <c r="E14" s="203"/>
      <c r="F14" s="189"/>
      <c r="G14" s="201"/>
      <c r="H14" s="204"/>
      <c r="I14" s="202"/>
      <c r="J14" s="189"/>
      <c r="K14" s="189"/>
      <c r="L14" s="189"/>
      <c r="M14" s="189"/>
      <c r="N14" s="189"/>
      <c r="O14" s="317"/>
      <c r="P14" s="318"/>
      <c r="Q14" s="193"/>
      <c r="R14" s="193"/>
      <c r="S14" s="20"/>
    </row>
    <row r="15" spans="1:19" s="1" customFormat="1" ht="9" customHeight="1">
      <c r="A15" s="205"/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189"/>
      <c r="P15" s="206"/>
      <c r="Q15" s="206"/>
      <c r="R15" s="206"/>
      <c r="S15" s="33"/>
    </row>
    <row r="16" spans="1:19" s="1" customFormat="1" ht="19.149999999999999" customHeight="1">
      <c r="A16" s="207"/>
      <c r="B16" s="208"/>
      <c r="C16" s="208"/>
      <c r="D16" s="208"/>
      <c r="E16" s="209" t="s">
        <v>17</v>
      </c>
      <c r="F16" s="208"/>
      <c r="G16" s="208"/>
      <c r="H16" s="208"/>
      <c r="I16" s="208"/>
      <c r="J16" s="208"/>
      <c r="K16" s="208"/>
      <c r="L16" s="208"/>
      <c r="M16" s="208"/>
      <c r="N16" s="208"/>
      <c r="O16" s="187"/>
      <c r="P16" s="208"/>
      <c r="Q16" s="208"/>
      <c r="R16" s="208"/>
      <c r="S16" s="37"/>
    </row>
    <row r="17" spans="1:19" s="1" customFormat="1" ht="21" customHeight="1">
      <c r="A17" s="210" t="s">
        <v>18</v>
      </c>
      <c r="B17" s="211"/>
      <c r="C17" s="211"/>
      <c r="D17" s="212"/>
      <c r="E17" s="213" t="s">
        <v>19</v>
      </c>
      <c r="F17" s="212"/>
      <c r="G17" s="213" t="s">
        <v>20</v>
      </c>
      <c r="H17" s="211"/>
      <c r="I17" s="212"/>
      <c r="J17" s="213" t="s">
        <v>21</v>
      </c>
      <c r="K17" s="211"/>
      <c r="L17" s="213" t="s">
        <v>22</v>
      </c>
      <c r="M17" s="211"/>
      <c r="N17" s="211"/>
      <c r="O17" s="211"/>
      <c r="P17" s="212"/>
      <c r="Q17" s="213" t="s">
        <v>23</v>
      </c>
      <c r="R17" s="211"/>
      <c r="S17" s="42"/>
    </row>
    <row r="18" spans="1:19" s="1" customFormat="1" ht="19.149999999999999" customHeight="1">
      <c r="A18" s="214"/>
      <c r="B18" s="215"/>
      <c r="C18" s="215"/>
      <c r="D18" s="216">
        <v>0</v>
      </c>
      <c r="E18" s="217">
        <v>0</v>
      </c>
      <c r="F18" s="218"/>
      <c r="G18" s="219"/>
      <c r="H18" s="215"/>
      <c r="I18" s="216">
        <v>0</v>
      </c>
      <c r="J18" s="217">
        <v>0</v>
      </c>
      <c r="K18" s="215"/>
      <c r="L18" s="219"/>
      <c r="M18" s="215"/>
      <c r="N18" s="215"/>
      <c r="O18" s="220"/>
      <c r="P18" s="216">
        <v>0</v>
      </c>
      <c r="Q18" s="219"/>
      <c r="R18" s="221">
        <v>0</v>
      </c>
      <c r="S18" s="52"/>
    </row>
    <row r="19" spans="1:19" s="1" customFormat="1" ht="19.149999999999999" customHeight="1">
      <c r="A19" s="207"/>
      <c r="B19" s="208"/>
      <c r="C19" s="208"/>
      <c r="D19" s="208"/>
      <c r="E19" s="209" t="s">
        <v>24</v>
      </c>
      <c r="F19" s="208"/>
      <c r="G19" s="208"/>
      <c r="H19" s="208"/>
      <c r="I19" s="208"/>
      <c r="J19" s="222" t="s">
        <v>25</v>
      </c>
      <c r="K19" s="208"/>
      <c r="L19" s="208"/>
      <c r="M19" s="208"/>
      <c r="N19" s="208"/>
      <c r="O19" s="206"/>
      <c r="P19" s="208"/>
      <c r="Q19" s="208"/>
      <c r="R19" s="208"/>
      <c r="S19" s="37"/>
    </row>
    <row r="20" spans="1:19" s="1" customFormat="1" ht="19.149999999999999" customHeight="1">
      <c r="A20" s="223" t="s">
        <v>26</v>
      </c>
      <c r="B20" s="224"/>
      <c r="C20" s="225" t="s">
        <v>27</v>
      </c>
      <c r="D20" s="226"/>
      <c r="E20" s="226"/>
      <c r="F20" s="227"/>
      <c r="G20" s="223" t="s">
        <v>28</v>
      </c>
      <c r="H20" s="224"/>
      <c r="I20" s="225" t="s">
        <v>29</v>
      </c>
      <c r="J20" s="226"/>
      <c r="K20" s="226"/>
      <c r="L20" s="223" t="s">
        <v>30</v>
      </c>
      <c r="M20" s="224"/>
      <c r="N20" s="225" t="s">
        <v>31</v>
      </c>
      <c r="O20" s="228"/>
      <c r="P20" s="226"/>
      <c r="Q20" s="226"/>
      <c r="R20" s="226"/>
      <c r="S20" s="58"/>
    </row>
    <row r="21" spans="1:19" s="1" customFormat="1" ht="19.149999999999999" customHeight="1">
      <c r="A21" s="229" t="s">
        <v>32</v>
      </c>
      <c r="B21" s="230" t="s">
        <v>33</v>
      </c>
      <c r="C21" s="231"/>
      <c r="D21" s="232" t="s">
        <v>34</v>
      </c>
      <c r="E21" s="233">
        <f>rekapitulace!C10</f>
        <v>0</v>
      </c>
      <c r="F21" s="234"/>
      <c r="G21" s="229" t="s">
        <v>35</v>
      </c>
      <c r="H21" s="235" t="s">
        <v>36</v>
      </c>
      <c r="I21" s="236"/>
      <c r="J21" s="237">
        <v>0</v>
      </c>
      <c r="K21" s="238"/>
      <c r="L21" s="229" t="s">
        <v>37</v>
      </c>
      <c r="M21" s="235" t="s">
        <v>38</v>
      </c>
      <c r="N21" s="239"/>
      <c r="O21" s="239"/>
      <c r="P21" s="239"/>
      <c r="Q21" s="240">
        <v>1</v>
      </c>
      <c r="R21" s="233">
        <v>0</v>
      </c>
      <c r="S21" s="66"/>
    </row>
    <row r="22" spans="1:19" s="1" customFormat="1" ht="19.149999999999999" customHeight="1">
      <c r="A22" s="229" t="s">
        <v>39</v>
      </c>
      <c r="B22" s="241"/>
      <c r="C22" s="242"/>
      <c r="D22" s="232" t="s">
        <v>40</v>
      </c>
      <c r="E22" s="233">
        <f>rekapitulace!D10</f>
        <v>0</v>
      </c>
      <c r="F22" s="234"/>
      <c r="G22" s="229" t="s">
        <v>41</v>
      </c>
      <c r="H22" s="189" t="s">
        <v>42</v>
      </c>
      <c r="I22" s="236"/>
      <c r="J22" s="237">
        <v>0</v>
      </c>
      <c r="K22" s="238"/>
      <c r="L22" s="229" t="s">
        <v>43</v>
      </c>
      <c r="M22" s="235" t="s">
        <v>44</v>
      </c>
      <c r="N22" s="239"/>
      <c r="O22" s="189"/>
      <c r="P22" s="239"/>
      <c r="Q22" s="240">
        <v>1</v>
      </c>
      <c r="R22" s="233">
        <v>0</v>
      </c>
      <c r="S22" s="66"/>
    </row>
    <row r="23" spans="1:19" s="1" customFormat="1" ht="19.149999999999999" customHeight="1">
      <c r="A23" s="229" t="s">
        <v>45</v>
      </c>
      <c r="B23" s="230" t="s">
        <v>46</v>
      </c>
      <c r="C23" s="231"/>
      <c r="D23" s="232" t="s">
        <v>34</v>
      </c>
      <c r="E23" s="233">
        <v>0</v>
      </c>
      <c r="F23" s="234"/>
      <c r="G23" s="229" t="s">
        <v>47</v>
      </c>
      <c r="H23" s="235" t="s">
        <v>48</v>
      </c>
      <c r="I23" s="236"/>
      <c r="J23" s="237">
        <v>0</v>
      </c>
      <c r="K23" s="238"/>
      <c r="L23" s="229" t="s">
        <v>49</v>
      </c>
      <c r="M23" s="235" t="s">
        <v>168</v>
      </c>
      <c r="N23" s="239"/>
      <c r="O23" s="239"/>
      <c r="P23" s="239"/>
      <c r="Q23" s="240">
        <v>1</v>
      </c>
      <c r="R23" s="233">
        <v>0</v>
      </c>
      <c r="S23" s="66"/>
    </row>
    <row r="24" spans="1:19" s="1" customFormat="1" ht="19.149999999999999" customHeight="1">
      <c r="A24" s="229" t="s">
        <v>51</v>
      </c>
      <c r="B24" s="241"/>
      <c r="C24" s="242"/>
      <c r="D24" s="232" t="s">
        <v>40</v>
      </c>
      <c r="E24" s="233">
        <v>0</v>
      </c>
      <c r="F24" s="234"/>
      <c r="G24" s="229" t="s">
        <v>52</v>
      </c>
      <c r="H24" s="235"/>
      <c r="I24" s="236"/>
      <c r="J24" s="237">
        <v>0</v>
      </c>
      <c r="K24" s="238"/>
      <c r="L24" s="229" t="s">
        <v>53</v>
      </c>
      <c r="M24" s="235" t="s">
        <v>169</v>
      </c>
      <c r="N24" s="239"/>
      <c r="O24" s="189"/>
      <c r="P24" s="239"/>
      <c r="Q24" s="240">
        <v>3</v>
      </c>
      <c r="R24" s="233">
        <v>0</v>
      </c>
      <c r="S24" s="66"/>
    </row>
    <row r="25" spans="1:19" s="1" customFormat="1" ht="19.149999999999999" customHeight="1">
      <c r="A25" s="229" t="s">
        <v>55</v>
      </c>
      <c r="B25" s="230" t="s">
        <v>56</v>
      </c>
      <c r="C25" s="231"/>
      <c r="D25" s="232" t="s">
        <v>34</v>
      </c>
      <c r="E25" s="233">
        <v>0</v>
      </c>
      <c r="F25" s="234"/>
      <c r="G25" s="243"/>
      <c r="H25" s="239"/>
      <c r="I25" s="236"/>
      <c r="J25" s="237"/>
      <c r="K25" s="238"/>
      <c r="L25" s="229" t="s">
        <v>57</v>
      </c>
      <c r="M25" s="235" t="s">
        <v>58</v>
      </c>
      <c r="N25" s="239"/>
      <c r="O25" s="239"/>
      <c r="P25" s="239"/>
      <c r="Q25" s="240">
        <v>0</v>
      </c>
      <c r="R25" s="233">
        <v>0</v>
      </c>
      <c r="S25" s="66"/>
    </row>
    <row r="26" spans="1:19" s="1" customFormat="1" ht="19.149999999999999" customHeight="1">
      <c r="A26" s="229" t="s">
        <v>59</v>
      </c>
      <c r="B26" s="241"/>
      <c r="C26" s="242"/>
      <c r="D26" s="232" t="s">
        <v>40</v>
      </c>
      <c r="E26" s="233">
        <v>0</v>
      </c>
      <c r="F26" s="234"/>
      <c r="G26" s="243"/>
      <c r="H26" s="239"/>
      <c r="I26" s="236"/>
      <c r="J26" s="237"/>
      <c r="K26" s="238"/>
      <c r="L26" s="229" t="s">
        <v>60</v>
      </c>
      <c r="M26" s="235" t="s">
        <v>61</v>
      </c>
      <c r="N26" s="239"/>
      <c r="O26" s="189"/>
      <c r="P26" s="239"/>
      <c r="Q26" s="236"/>
      <c r="R26" s="233">
        <v>0</v>
      </c>
      <c r="S26" s="66"/>
    </row>
    <row r="27" spans="1:19" s="1" customFormat="1" ht="19.149999999999999" customHeight="1">
      <c r="A27" s="229" t="s">
        <v>62</v>
      </c>
      <c r="B27" s="244" t="s">
        <v>63</v>
      </c>
      <c r="C27" s="239"/>
      <c r="D27" s="236"/>
      <c r="E27" s="245">
        <f>SUM(E21:E26)</f>
        <v>0</v>
      </c>
      <c r="F27" s="246"/>
      <c r="G27" s="229">
        <v>12</v>
      </c>
      <c r="H27" s="244" t="s">
        <v>65</v>
      </c>
      <c r="I27" s="236"/>
      <c r="J27" s="247"/>
      <c r="K27" s="248"/>
      <c r="L27" s="229" t="s">
        <v>66</v>
      </c>
      <c r="M27" s="244" t="s">
        <v>67</v>
      </c>
      <c r="N27" s="239"/>
      <c r="O27" s="239"/>
      <c r="P27" s="239"/>
      <c r="Q27" s="236"/>
      <c r="R27" s="245">
        <f>SUM(R21:R26)</f>
        <v>0</v>
      </c>
      <c r="S27" s="37"/>
    </row>
    <row r="28" spans="1:19" s="1" customFormat="1" ht="19.149999999999999" customHeight="1">
      <c r="A28" s="249" t="s">
        <v>68</v>
      </c>
      <c r="B28" s="250" t="s">
        <v>69</v>
      </c>
      <c r="C28" s="251"/>
      <c r="D28" s="252"/>
      <c r="E28" s="253">
        <v>0</v>
      </c>
      <c r="F28" s="254"/>
      <c r="G28" s="249" t="s">
        <v>70</v>
      </c>
      <c r="H28" s="250" t="s">
        <v>71</v>
      </c>
      <c r="I28" s="252"/>
      <c r="J28" s="255">
        <v>0</v>
      </c>
      <c r="K28" s="256"/>
      <c r="L28" s="249" t="s">
        <v>72</v>
      </c>
      <c r="M28" s="250" t="s">
        <v>73</v>
      </c>
      <c r="N28" s="251"/>
      <c r="O28" s="206"/>
      <c r="P28" s="251"/>
      <c r="Q28" s="252"/>
      <c r="R28" s="253">
        <v>0</v>
      </c>
      <c r="S28" s="33"/>
    </row>
    <row r="29" spans="1:19" s="1" customFormat="1" ht="19.149999999999999" customHeight="1">
      <c r="A29" s="257" t="s">
        <v>10</v>
      </c>
      <c r="B29" s="187"/>
      <c r="C29" s="187"/>
      <c r="D29" s="187"/>
      <c r="E29" s="187"/>
      <c r="F29" s="258"/>
      <c r="G29" s="259"/>
      <c r="H29" s="187"/>
      <c r="I29" s="187"/>
      <c r="J29" s="187"/>
      <c r="K29" s="187"/>
      <c r="L29" s="223" t="s">
        <v>74</v>
      </c>
      <c r="M29" s="212"/>
      <c r="N29" s="225" t="s">
        <v>75</v>
      </c>
      <c r="O29" s="189"/>
      <c r="P29" s="211"/>
      <c r="Q29" s="211"/>
      <c r="R29" s="211"/>
      <c r="S29" s="42"/>
    </row>
    <row r="30" spans="1:19" s="1" customFormat="1" ht="19.149999999999999" customHeight="1">
      <c r="A30" s="188"/>
      <c r="B30" s="189"/>
      <c r="C30" s="189"/>
      <c r="D30" s="189"/>
      <c r="E30" s="189"/>
      <c r="F30" s="260"/>
      <c r="G30" s="261"/>
      <c r="H30" s="189"/>
      <c r="I30" s="189"/>
      <c r="J30" s="189"/>
      <c r="K30" s="189"/>
      <c r="L30" s="229" t="s">
        <v>76</v>
      </c>
      <c r="M30" s="235" t="s">
        <v>77</v>
      </c>
      <c r="N30" s="239"/>
      <c r="O30" s="239"/>
      <c r="P30" s="239"/>
      <c r="Q30" s="236"/>
      <c r="R30" s="245">
        <f>E27+R27</f>
        <v>0</v>
      </c>
      <c r="S30" s="37"/>
    </row>
    <row r="31" spans="1:19" s="1" customFormat="1" ht="19.149999999999999" customHeight="1">
      <c r="A31" s="262" t="s">
        <v>78</v>
      </c>
      <c r="B31" s="263"/>
      <c r="C31" s="263"/>
      <c r="D31" s="263"/>
      <c r="E31" s="263"/>
      <c r="F31" s="242"/>
      <c r="G31" s="264" t="s">
        <v>79</v>
      </c>
      <c r="H31" s="263"/>
      <c r="I31" s="263"/>
      <c r="J31" s="263"/>
      <c r="K31" s="263"/>
      <c r="L31" s="229" t="s">
        <v>80</v>
      </c>
      <c r="M31" s="235" t="s">
        <v>81</v>
      </c>
      <c r="N31" s="265">
        <v>5</v>
      </c>
      <c r="O31" s="189" t="s">
        <v>82</v>
      </c>
      <c r="P31" s="319">
        <v>0</v>
      </c>
      <c r="Q31" s="320"/>
      <c r="R31" s="266">
        <v>0</v>
      </c>
      <c r="S31" s="97"/>
    </row>
    <row r="32" spans="1:19" s="1" customFormat="1" ht="19.149999999999999" customHeight="1">
      <c r="A32" s="267" t="s">
        <v>9</v>
      </c>
      <c r="B32" s="268"/>
      <c r="C32" s="268"/>
      <c r="D32" s="268"/>
      <c r="E32" s="268"/>
      <c r="F32" s="231"/>
      <c r="G32" s="269"/>
      <c r="H32" s="268"/>
      <c r="I32" s="268"/>
      <c r="J32" s="268"/>
      <c r="K32" s="268"/>
      <c r="L32" s="229" t="s">
        <v>83</v>
      </c>
      <c r="M32" s="235" t="s">
        <v>81</v>
      </c>
      <c r="N32" s="265">
        <v>21</v>
      </c>
      <c r="O32" s="239" t="s">
        <v>82</v>
      </c>
      <c r="P32" s="313">
        <f>R30</f>
        <v>0</v>
      </c>
      <c r="Q32" s="314"/>
      <c r="R32" s="233">
        <f>ROUND(0.21*P32,2)</f>
        <v>0</v>
      </c>
      <c r="S32" s="66"/>
    </row>
    <row r="33" spans="1:19" s="1" customFormat="1" ht="19.149999999999999" customHeight="1">
      <c r="A33" s="188"/>
      <c r="B33" s="189"/>
      <c r="C33" s="189"/>
      <c r="D33" s="189"/>
      <c r="E33" s="189"/>
      <c r="F33" s="260"/>
      <c r="G33" s="261"/>
      <c r="H33" s="189"/>
      <c r="I33" s="189"/>
      <c r="J33" s="189"/>
      <c r="K33" s="189"/>
      <c r="L33" s="249" t="s">
        <v>84</v>
      </c>
      <c r="M33" s="270" t="s">
        <v>85</v>
      </c>
      <c r="N33" s="251"/>
      <c r="O33" s="189"/>
      <c r="P33" s="251"/>
      <c r="Q33" s="252"/>
      <c r="R33" s="271">
        <f>R30+R32</f>
        <v>0</v>
      </c>
      <c r="S33" s="26"/>
    </row>
    <row r="34" spans="1:19" s="1" customFormat="1" ht="19.149999999999999" customHeight="1">
      <c r="A34" s="262" t="s">
        <v>78</v>
      </c>
      <c r="B34" s="263"/>
      <c r="C34" s="263"/>
      <c r="D34" s="263"/>
      <c r="E34" s="263"/>
      <c r="F34" s="242"/>
      <c r="G34" s="264" t="s">
        <v>79</v>
      </c>
      <c r="H34" s="263"/>
      <c r="I34" s="263"/>
      <c r="J34" s="263"/>
      <c r="K34" s="263"/>
      <c r="L34" s="223" t="s">
        <v>86</v>
      </c>
      <c r="M34" s="212"/>
      <c r="N34" s="225" t="s">
        <v>87</v>
      </c>
      <c r="O34" s="187"/>
      <c r="P34" s="211"/>
      <c r="Q34" s="211"/>
      <c r="R34" s="211"/>
      <c r="S34" s="42"/>
    </row>
    <row r="35" spans="1:19" s="1" customFormat="1" ht="19.149999999999999" customHeight="1">
      <c r="A35" s="267" t="s">
        <v>12</v>
      </c>
      <c r="B35" s="268"/>
      <c r="C35" s="268"/>
      <c r="D35" s="268"/>
      <c r="E35" s="268"/>
      <c r="F35" s="231"/>
      <c r="G35" s="269"/>
      <c r="H35" s="268"/>
      <c r="I35" s="268"/>
      <c r="J35" s="268"/>
      <c r="K35" s="268"/>
      <c r="L35" s="229" t="s">
        <v>88</v>
      </c>
      <c r="M35" s="235" t="s">
        <v>89</v>
      </c>
      <c r="N35" s="239"/>
      <c r="O35" s="239"/>
      <c r="P35" s="239"/>
      <c r="Q35" s="236"/>
      <c r="R35" s="233">
        <v>0</v>
      </c>
      <c r="S35" s="66"/>
    </row>
    <row r="36" spans="1:19" s="1" customFormat="1" ht="19.149999999999999" customHeight="1">
      <c r="A36" s="188"/>
      <c r="B36" s="189"/>
      <c r="C36" s="189"/>
      <c r="D36" s="189"/>
      <c r="E36" s="189"/>
      <c r="F36" s="260"/>
      <c r="G36" s="261"/>
      <c r="H36" s="189"/>
      <c r="I36" s="189"/>
      <c r="J36" s="189"/>
      <c r="K36" s="189"/>
      <c r="L36" s="229" t="s">
        <v>90</v>
      </c>
      <c r="M36" s="235" t="s">
        <v>91</v>
      </c>
      <c r="N36" s="239"/>
      <c r="O36" s="263"/>
      <c r="P36" s="239"/>
      <c r="Q36" s="236"/>
      <c r="R36" s="233">
        <v>0</v>
      </c>
      <c r="S36" s="66"/>
    </row>
    <row r="37" spans="1:19" s="1" customFormat="1" ht="19.149999999999999" customHeight="1">
      <c r="A37" s="272" t="s">
        <v>78</v>
      </c>
      <c r="B37" s="206"/>
      <c r="C37" s="206"/>
      <c r="D37" s="206"/>
      <c r="E37" s="206"/>
      <c r="F37" s="273"/>
      <c r="G37" s="274" t="s">
        <v>79</v>
      </c>
      <c r="H37" s="206"/>
      <c r="I37" s="206"/>
      <c r="J37" s="206"/>
      <c r="K37" s="206"/>
      <c r="L37" s="249" t="s">
        <v>92</v>
      </c>
      <c r="M37" s="250" t="s">
        <v>93</v>
      </c>
      <c r="N37" s="251"/>
      <c r="O37" s="206"/>
      <c r="P37" s="251"/>
      <c r="Q37" s="252"/>
      <c r="R37" s="217">
        <v>0</v>
      </c>
      <c r="S37" s="108"/>
    </row>
  </sheetData>
  <mergeCells count="11">
    <mergeCell ref="O5:P5"/>
    <mergeCell ref="O6:P6"/>
    <mergeCell ref="O7:P7"/>
    <mergeCell ref="O8:P8"/>
    <mergeCell ref="O9:P9"/>
    <mergeCell ref="P32:Q32"/>
    <mergeCell ref="O10:P10"/>
    <mergeCell ref="O11:P11"/>
    <mergeCell ref="O14:P14"/>
    <mergeCell ref="P31:Q31"/>
    <mergeCell ref="O13:R13"/>
  </mergeCells>
  <pageMargins left="0.39370078740157483" right="0.39370078740157483" top="0.78740157480314965" bottom="0.78740157480314965" header="0" footer="0"/>
  <pageSetup scale="7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showGridLines="0" workbookViewId="0">
      <selection activeCell="F7" sqref="F7"/>
    </sheetView>
  </sheetViews>
  <sheetFormatPr defaultColWidth="13.33203125" defaultRowHeight="11.45" customHeight="1"/>
  <cols>
    <col min="1" max="1" width="7.33203125" style="2" customWidth="1"/>
    <col min="2" max="2" width="60.33203125" style="2" customWidth="1"/>
    <col min="3" max="3" width="19.1640625" style="2" customWidth="1"/>
    <col min="4" max="4" width="21.5" style="2" customWidth="1"/>
    <col min="5" max="5" width="20.5" style="2" customWidth="1"/>
    <col min="6" max="6" width="18.1640625" style="2" customWidth="1"/>
    <col min="7" max="7" width="15.83203125" style="2" customWidth="1"/>
    <col min="8" max="16384" width="13.33203125" style="2"/>
  </cols>
  <sheetData>
    <row r="1" spans="1:8" s="1" customFormat="1" ht="15.95" customHeight="1">
      <c r="A1" s="109" t="s">
        <v>94</v>
      </c>
      <c r="B1" s="110"/>
      <c r="C1" s="110"/>
      <c r="D1" s="110"/>
      <c r="E1" s="110"/>
      <c r="F1" s="110"/>
      <c r="G1" s="110"/>
    </row>
    <row r="2" spans="1:8" s="1" customFormat="1" ht="15" customHeight="1">
      <c r="A2" s="118" t="s">
        <v>174</v>
      </c>
      <c r="B2" s="118"/>
      <c r="C2" s="119"/>
      <c r="D2" s="119"/>
      <c r="E2" s="119"/>
      <c r="F2" s="119"/>
      <c r="G2" s="119"/>
      <c r="H2" s="281"/>
    </row>
    <row r="3" spans="1:8" s="1" customFormat="1" ht="15" customHeight="1">
      <c r="A3" s="118" t="s">
        <v>175</v>
      </c>
      <c r="B3" s="119"/>
      <c r="C3" s="119"/>
      <c r="D3" s="119"/>
      <c r="E3" s="119"/>
      <c r="F3" s="119" t="s">
        <v>96</v>
      </c>
      <c r="G3" s="119"/>
      <c r="H3" s="281"/>
    </row>
    <row r="4" spans="1:8" s="1" customFormat="1" ht="15" customHeight="1">
      <c r="A4" s="118" t="s">
        <v>95</v>
      </c>
      <c r="B4" s="119"/>
      <c r="C4" s="119"/>
      <c r="D4" s="119"/>
      <c r="E4" s="119"/>
      <c r="F4" s="119" t="s">
        <v>105</v>
      </c>
      <c r="G4" s="119"/>
      <c r="H4" s="281"/>
    </row>
    <row r="5" spans="1:8" s="1" customFormat="1" ht="15" customHeight="1">
      <c r="A5" s="119" t="s">
        <v>176</v>
      </c>
      <c r="B5" s="119"/>
      <c r="C5" s="119"/>
      <c r="D5" s="119"/>
      <c r="E5" s="119"/>
      <c r="F5" s="119" t="s">
        <v>114</v>
      </c>
      <c r="G5" s="119"/>
      <c r="H5" s="281"/>
    </row>
    <row r="6" spans="1:8" s="1" customFormat="1" ht="15" customHeight="1">
      <c r="A6" s="119" t="s">
        <v>115</v>
      </c>
      <c r="B6" s="119"/>
      <c r="C6" s="119"/>
      <c r="D6" s="119"/>
      <c r="E6" s="119"/>
      <c r="F6" s="119" t="s">
        <v>185</v>
      </c>
      <c r="G6" s="119"/>
      <c r="H6" s="281"/>
    </row>
    <row r="7" spans="1:8" s="1" customFormat="1" ht="34.15" customHeight="1">
      <c r="A7" s="120" t="s">
        <v>97</v>
      </c>
      <c r="B7" s="120" t="s">
        <v>98</v>
      </c>
      <c r="C7" s="120" t="s">
        <v>99</v>
      </c>
      <c r="D7" s="120" t="s">
        <v>40</v>
      </c>
      <c r="E7" s="120" t="s">
        <v>100</v>
      </c>
      <c r="F7" s="120" t="s">
        <v>101</v>
      </c>
      <c r="G7" s="120" t="s">
        <v>102</v>
      </c>
      <c r="H7" s="161"/>
    </row>
    <row r="8" spans="1:8" s="1" customFormat="1" ht="15" customHeight="1">
      <c r="A8" s="120" t="s">
        <v>32</v>
      </c>
      <c r="B8" s="120" t="s">
        <v>39</v>
      </c>
      <c r="C8" s="120" t="s">
        <v>45</v>
      </c>
      <c r="D8" s="120" t="s">
        <v>51</v>
      </c>
      <c r="E8" s="120" t="s">
        <v>55</v>
      </c>
      <c r="F8" s="120" t="s">
        <v>59</v>
      </c>
      <c r="G8" s="120" t="s">
        <v>62</v>
      </c>
      <c r="H8" s="161"/>
    </row>
    <row r="9" spans="1:8" s="1" customFormat="1" ht="15" customHeight="1">
      <c r="A9" s="162"/>
      <c r="B9" s="162"/>
      <c r="C9" s="162"/>
      <c r="D9" s="162"/>
      <c r="E9" s="162"/>
      <c r="F9" s="162"/>
      <c r="G9" s="162"/>
      <c r="H9" s="161"/>
    </row>
    <row r="10" spans="1:8" s="1" customFormat="1" ht="15" customHeight="1">
      <c r="A10" s="163"/>
      <c r="B10" s="163" t="s">
        <v>116</v>
      </c>
      <c r="C10" s="164">
        <f>C17</f>
        <v>0</v>
      </c>
      <c r="D10" s="164">
        <f>D17</f>
        <v>0</v>
      </c>
      <c r="E10" s="164">
        <f>C10+D10</f>
        <v>0</v>
      </c>
      <c r="F10" s="165">
        <v>0</v>
      </c>
      <c r="G10" s="165">
        <v>0</v>
      </c>
      <c r="H10" s="161"/>
    </row>
    <row r="11" spans="1:8" s="1" customFormat="1" ht="15" customHeight="1">
      <c r="A11" s="166">
        <v>1</v>
      </c>
      <c r="B11" s="167" t="str">
        <f>'položkový rozpočet'!C9</f>
        <v xml:space="preserve">Zemní práce </v>
      </c>
      <c r="C11" s="168">
        <f>0</f>
        <v>0</v>
      </c>
      <c r="D11" s="168">
        <f>'položkový rozpočet'!H9</f>
        <v>0</v>
      </c>
      <c r="E11" s="168">
        <f>'položkový rozpočet'!H9</f>
        <v>0</v>
      </c>
      <c r="F11" s="169">
        <v>0</v>
      </c>
      <c r="G11" s="169">
        <v>0</v>
      </c>
      <c r="H11" s="161"/>
    </row>
    <row r="12" spans="1:8" s="1" customFormat="1" ht="15" customHeight="1">
      <c r="A12" s="166">
        <v>2</v>
      </c>
      <c r="B12" s="167" t="str">
        <f>'položkový rozpočet'!C19</f>
        <v xml:space="preserve">Odvoz zeminy </v>
      </c>
      <c r="C12" s="168">
        <v>0</v>
      </c>
      <c r="D12" s="168">
        <f>E12</f>
        <v>0</v>
      </c>
      <c r="E12" s="168">
        <f>'položkový rozpočet'!H19</f>
        <v>0</v>
      </c>
      <c r="F12" s="169">
        <v>0</v>
      </c>
      <c r="G12" s="169">
        <v>0</v>
      </c>
      <c r="H12" s="161"/>
    </row>
    <row r="13" spans="1:8" s="1" customFormat="1" ht="15" customHeight="1">
      <c r="A13" s="166">
        <v>3</v>
      </c>
      <c r="B13" s="167" t="str">
        <f>'položkový rozpočet'!C25</f>
        <v xml:space="preserve">Základy </v>
      </c>
      <c r="C13" s="168">
        <v>0</v>
      </c>
      <c r="D13" s="168">
        <f>E13</f>
        <v>0</v>
      </c>
      <c r="E13" s="168">
        <f>'položkový rozpočet'!H25</f>
        <v>0</v>
      </c>
      <c r="F13" s="169">
        <v>0</v>
      </c>
      <c r="G13" s="169">
        <v>0</v>
      </c>
      <c r="H13" s="161"/>
    </row>
    <row r="14" spans="1:8" s="1" customFormat="1" ht="15" customHeight="1">
      <c r="A14" s="166">
        <v>4</v>
      </c>
      <c r="B14" s="167" t="str">
        <f>'položkový rozpočet'!C28</f>
        <v xml:space="preserve">Zpevněná plocha </v>
      </c>
      <c r="C14" s="168">
        <f>'položkový rozpočet'!H33+'položkový rozpočet'!H41</f>
        <v>0</v>
      </c>
      <c r="D14" s="168">
        <f>E14-C14</f>
        <v>0</v>
      </c>
      <c r="E14" s="168">
        <f>'položkový rozpočet'!H28</f>
        <v>0</v>
      </c>
      <c r="F14" s="169">
        <v>0</v>
      </c>
      <c r="G14" s="169">
        <v>0</v>
      </c>
      <c r="H14" s="161"/>
    </row>
    <row r="15" spans="1:8" s="1" customFormat="1" ht="15" customHeight="1">
      <c r="A15" s="166">
        <v>5</v>
      </c>
      <c r="B15" s="167" t="str">
        <f>'položkový rozpočet'!C47</f>
        <v xml:space="preserve">Mobiliář </v>
      </c>
      <c r="C15" s="168">
        <f>'položkový rozpočet'!H48+'položkový rozpočet'!H50+'položkový rozpočet'!H52</f>
        <v>0</v>
      </c>
      <c r="D15" s="168">
        <f>E15-C15</f>
        <v>0</v>
      </c>
      <c r="E15" s="168">
        <f>'položkový rozpočet'!H47</f>
        <v>0</v>
      </c>
      <c r="F15" s="169">
        <v>0</v>
      </c>
      <c r="G15" s="169">
        <v>0</v>
      </c>
      <c r="H15" s="161"/>
    </row>
    <row r="16" spans="1:8" s="1" customFormat="1" ht="15" customHeight="1">
      <c r="A16" s="166">
        <v>6</v>
      </c>
      <c r="B16" s="167" t="str">
        <f>'položkový rozpočet'!C56</f>
        <v xml:space="preserve">Přesun hmot </v>
      </c>
      <c r="C16" s="168">
        <v>0</v>
      </c>
      <c r="D16" s="168">
        <f>E16</f>
        <v>0</v>
      </c>
      <c r="E16" s="168">
        <f>'položkový rozpočet'!H56</f>
        <v>0</v>
      </c>
      <c r="F16" s="169">
        <v>0</v>
      </c>
      <c r="G16" s="169">
        <v>0</v>
      </c>
      <c r="H16" s="161"/>
    </row>
    <row r="17" spans="1:8" s="1" customFormat="1" ht="15" customHeight="1">
      <c r="A17" s="148"/>
      <c r="B17" s="148" t="s">
        <v>103</v>
      </c>
      <c r="C17" s="150">
        <f>SUM(C11:C16)</f>
        <v>0</v>
      </c>
      <c r="D17" s="150">
        <f>SUM(D11:D16)</f>
        <v>0</v>
      </c>
      <c r="E17" s="150">
        <f>SUM(E11:E16)</f>
        <v>0</v>
      </c>
      <c r="F17" s="149">
        <v>0</v>
      </c>
      <c r="G17" s="149">
        <v>0</v>
      </c>
      <c r="H17" s="161"/>
    </row>
    <row r="18" spans="1:8" ht="15" customHeight="1">
      <c r="A18" s="161"/>
      <c r="B18" s="161"/>
      <c r="C18" s="161"/>
      <c r="D18" s="161"/>
      <c r="E18" s="161"/>
      <c r="F18" s="161"/>
      <c r="G18" s="161"/>
      <c r="H18" s="161"/>
    </row>
    <row r="19" spans="1:8" ht="15" customHeight="1">
      <c r="A19" s="161"/>
      <c r="B19" s="161"/>
      <c r="C19" s="161"/>
      <c r="D19" s="161"/>
      <c r="E19" s="161"/>
      <c r="F19" s="161"/>
      <c r="G19" s="161"/>
      <c r="H19" s="161"/>
    </row>
    <row r="20" spans="1:8" ht="15" customHeight="1">
      <c r="A20" s="161"/>
      <c r="B20" s="161"/>
      <c r="C20" s="170"/>
      <c r="D20" s="161"/>
      <c r="E20" s="161"/>
      <c r="F20" s="161"/>
      <c r="G20" s="161"/>
      <c r="H20" s="161"/>
    </row>
    <row r="21" spans="1:8" ht="15" customHeight="1">
      <c r="A21" s="161"/>
      <c r="B21" s="161"/>
      <c r="C21" s="161"/>
      <c r="D21" s="161"/>
      <c r="E21" s="161"/>
      <c r="F21" s="161"/>
      <c r="G21" s="161"/>
      <c r="H21" s="161"/>
    </row>
  </sheetData>
  <pageMargins left="0.39375001192092896" right="0.39375001192092896" top="0.78750002384185791" bottom="0.78750002384185791" header="0" footer="0"/>
  <pageSetup fitToHeight="100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0D517-B0AE-4A95-99E7-79A476614D39}">
  <dimension ref="A1:N72"/>
  <sheetViews>
    <sheetView showGridLines="0" tabSelected="1" topLeftCell="A31" zoomScale="140" zoomScaleNormal="140" workbookViewId="0">
      <selection activeCell="F7" sqref="F7"/>
    </sheetView>
  </sheetViews>
  <sheetFormatPr defaultColWidth="13.33203125" defaultRowHeight="9.6" customHeight="1"/>
  <cols>
    <col min="1" max="1" width="10.6640625" style="2" customWidth="1"/>
    <col min="2" max="2" width="18.5" style="2" customWidth="1"/>
    <col min="3" max="3" width="20.6640625" style="2" customWidth="1"/>
    <col min="4" max="4" width="69.6640625" style="2" customWidth="1"/>
    <col min="5" max="5" width="5.5" style="2" customWidth="1"/>
    <col min="6" max="6" width="13.5" style="2" customWidth="1"/>
    <col min="7" max="7" width="15.33203125" style="2" customWidth="1"/>
    <col min="8" max="8" width="18.1640625" style="2" customWidth="1"/>
    <col min="9" max="10" width="0" style="1" hidden="1" customWidth="1"/>
    <col min="11" max="16384" width="13.33203125" style="1"/>
  </cols>
  <sheetData>
    <row r="1" spans="1:14" s="2" customFormat="1" ht="20.100000000000001" customHeight="1">
      <c r="A1" s="171" t="s">
        <v>104</v>
      </c>
      <c r="B1" s="119"/>
      <c r="C1" s="119"/>
      <c r="D1" s="119"/>
      <c r="E1" s="119"/>
      <c r="F1" s="119"/>
      <c r="G1" s="119"/>
      <c r="H1" s="119"/>
      <c r="I1" s="161"/>
      <c r="J1" s="161"/>
      <c r="K1" s="161"/>
      <c r="L1" s="161"/>
      <c r="M1" s="161"/>
      <c r="N1" s="161"/>
    </row>
    <row r="2" spans="1:14" s="2" customFormat="1" ht="20.100000000000001" customHeight="1">
      <c r="A2" s="118" t="s">
        <v>183</v>
      </c>
      <c r="B2" s="118"/>
      <c r="C2" s="119"/>
      <c r="D2" s="119"/>
      <c r="E2" s="119"/>
      <c r="F2" s="119"/>
      <c r="G2" s="119"/>
      <c r="H2" s="119"/>
      <c r="I2" s="161"/>
      <c r="J2" s="161"/>
      <c r="K2" s="161"/>
      <c r="L2" s="161"/>
      <c r="M2" s="161"/>
      <c r="N2" s="161"/>
    </row>
    <row r="3" spans="1:14" s="2" customFormat="1" ht="20.100000000000001" customHeight="1">
      <c r="A3" s="118" t="s">
        <v>175</v>
      </c>
      <c r="B3" s="119"/>
      <c r="C3" s="119"/>
      <c r="D3" s="119"/>
      <c r="E3" s="119"/>
      <c r="F3" s="119" t="s">
        <v>96</v>
      </c>
      <c r="G3" s="119"/>
      <c r="H3" s="119"/>
      <c r="I3" s="161"/>
      <c r="J3" s="161"/>
      <c r="K3" s="161"/>
      <c r="L3" s="161"/>
      <c r="M3" s="161"/>
      <c r="N3" s="161"/>
    </row>
    <row r="4" spans="1:14" s="2" customFormat="1" ht="20.100000000000001" customHeight="1">
      <c r="A4" s="118" t="s">
        <v>95</v>
      </c>
      <c r="B4" s="119"/>
      <c r="C4" s="119"/>
      <c r="D4" s="119"/>
      <c r="E4" s="119"/>
      <c r="F4" s="119" t="s">
        <v>105</v>
      </c>
      <c r="G4" s="119"/>
      <c r="H4" s="119"/>
      <c r="I4" s="161"/>
      <c r="J4" s="161"/>
      <c r="K4" s="161"/>
      <c r="L4" s="161"/>
      <c r="M4" s="161"/>
      <c r="N4" s="161"/>
    </row>
    <row r="5" spans="1:14" s="2" customFormat="1" ht="20.100000000000001" customHeight="1">
      <c r="A5" s="119" t="s">
        <v>176</v>
      </c>
      <c r="B5" s="119"/>
      <c r="C5" s="119"/>
      <c r="D5" s="119"/>
      <c r="E5" s="119"/>
      <c r="F5" s="119" t="s">
        <v>114</v>
      </c>
      <c r="G5" s="119"/>
      <c r="H5" s="119"/>
      <c r="I5" s="161"/>
      <c r="J5" s="161"/>
      <c r="K5" s="161"/>
      <c r="L5" s="161"/>
      <c r="M5" s="161"/>
      <c r="N5" s="161"/>
    </row>
    <row r="6" spans="1:14" s="2" customFormat="1" ht="20.100000000000001" customHeight="1" thickBot="1">
      <c r="A6" s="119" t="s">
        <v>115</v>
      </c>
      <c r="B6" s="119"/>
      <c r="C6" s="119"/>
      <c r="D6" s="119"/>
      <c r="E6" s="119"/>
      <c r="F6" s="119" t="s">
        <v>184</v>
      </c>
      <c r="G6" s="119"/>
      <c r="H6" s="119"/>
      <c r="I6" s="161"/>
      <c r="J6" s="161"/>
      <c r="K6" s="161"/>
      <c r="L6" s="161"/>
      <c r="M6" s="161"/>
      <c r="N6" s="161"/>
    </row>
    <row r="7" spans="1:14" s="2" customFormat="1" ht="33.75" customHeight="1" thickBot="1">
      <c r="A7" s="120" t="s">
        <v>106</v>
      </c>
      <c r="B7" s="120" t="s">
        <v>107</v>
      </c>
      <c r="C7" s="120"/>
      <c r="D7" s="120" t="s">
        <v>98</v>
      </c>
      <c r="E7" s="120" t="s">
        <v>108</v>
      </c>
      <c r="F7" s="120" t="s">
        <v>109</v>
      </c>
      <c r="G7" s="120" t="s">
        <v>110</v>
      </c>
      <c r="H7" s="120" t="s">
        <v>100</v>
      </c>
      <c r="I7" s="161"/>
      <c r="J7" s="161"/>
      <c r="K7" s="161"/>
      <c r="L7" s="161"/>
      <c r="M7" s="161"/>
      <c r="N7" s="161"/>
    </row>
    <row r="8" spans="1:14" s="2" customFormat="1" ht="20.100000000000001" customHeight="1" thickBot="1">
      <c r="A8" s="120" t="s">
        <v>32</v>
      </c>
      <c r="B8" s="120">
        <v>2</v>
      </c>
      <c r="C8" s="120"/>
      <c r="D8" s="120">
        <v>3</v>
      </c>
      <c r="E8" s="120">
        <v>4</v>
      </c>
      <c r="F8" s="120">
        <v>5</v>
      </c>
      <c r="G8" s="120">
        <v>6</v>
      </c>
      <c r="H8" s="120">
        <v>7</v>
      </c>
      <c r="I8" s="161"/>
      <c r="J8" s="161"/>
      <c r="K8" s="161"/>
      <c r="L8" s="161"/>
      <c r="M8" s="161"/>
      <c r="N8" s="161"/>
    </row>
    <row r="9" spans="1:14" s="2" customFormat="1" ht="20.100000000000001" customHeight="1" thickBot="1">
      <c r="A9" s="121"/>
      <c r="B9" s="122">
        <v>1</v>
      </c>
      <c r="C9" s="123" t="s">
        <v>118</v>
      </c>
      <c r="D9" s="123"/>
      <c r="E9" s="124"/>
      <c r="F9" s="125"/>
      <c r="G9" s="126"/>
      <c r="H9" s="289">
        <f>SUM(H10:H16)</f>
        <v>0</v>
      </c>
      <c r="I9" s="161"/>
      <c r="J9" s="161"/>
      <c r="K9" s="161"/>
      <c r="L9" s="161"/>
      <c r="M9" s="161"/>
      <c r="N9" s="161"/>
    </row>
    <row r="10" spans="1:14" s="2" customFormat="1" ht="20.100000000000001" customHeight="1" thickBot="1">
      <c r="A10" s="127">
        <v>1</v>
      </c>
      <c r="B10" s="128" t="s">
        <v>127</v>
      </c>
      <c r="C10" s="327" t="s">
        <v>165</v>
      </c>
      <c r="D10" s="329"/>
      <c r="E10" s="129" t="s">
        <v>140</v>
      </c>
      <c r="F10" s="130">
        <v>1</v>
      </c>
      <c r="G10" s="301"/>
      <c r="H10" s="290">
        <f>ROUND(F10*G10,2)</f>
        <v>0</v>
      </c>
      <c r="I10" s="161"/>
      <c r="J10" s="161"/>
      <c r="K10" s="161"/>
      <c r="L10" s="161"/>
      <c r="M10" s="161"/>
      <c r="N10" s="161"/>
    </row>
    <row r="11" spans="1:14" s="2" customFormat="1" ht="20.100000000000001" customHeight="1" thickBot="1">
      <c r="A11" s="131"/>
      <c r="B11" s="132"/>
      <c r="C11" s="132"/>
      <c r="D11" s="133"/>
      <c r="E11" s="134"/>
      <c r="F11" s="135"/>
      <c r="G11" s="302"/>
      <c r="H11" s="291"/>
      <c r="I11" s="161"/>
      <c r="J11" s="161"/>
      <c r="K11" s="161"/>
      <c r="L11" s="161"/>
      <c r="M11" s="161"/>
      <c r="N11" s="161"/>
    </row>
    <row r="12" spans="1:14" s="2" customFormat="1" ht="20.100000000000001" customHeight="1" thickBot="1">
      <c r="A12" s="127">
        <v>2</v>
      </c>
      <c r="B12" s="128" t="s">
        <v>128</v>
      </c>
      <c r="C12" s="327" t="s">
        <v>131</v>
      </c>
      <c r="D12" s="329"/>
      <c r="E12" s="129" t="s">
        <v>111</v>
      </c>
      <c r="F12" s="130">
        <v>39</v>
      </c>
      <c r="G12" s="301"/>
      <c r="H12" s="290">
        <f>ROUND(F12*G12,2)</f>
        <v>0</v>
      </c>
      <c r="I12" s="161"/>
      <c r="J12" s="161"/>
      <c r="K12" s="161"/>
      <c r="L12" s="161"/>
      <c r="M12" s="161"/>
      <c r="N12" s="161"/>
    </row>
    <row r="13" spans="1:14" s="2" customFormat="1" ht="20.100000000000001" customHeight="1" thickBot="1">
      <c r="A13" s="131"/>
      <c r="B13" s="132"/>
      <c r="C13" s="275"/>
      <c r="D13" s="133"/>
      <c r="E13" s="134"/>
      <c r="F13" s="135"/>
      <c r="G13" s="302"/>
      <c r="H13" s="291"/>
      <c r="I13" s="161"/>
      <c r="J13" s="161"/>
      <c r="K13" s="161"/>
      <c r="L13" s="161"/>
      <c r="M13" s="161"/>
      <c r="N13" s="161"/>
    </row>
    <row r="14" spans="1:14" s="2" customFormat="1" ht="20.100000000000001" customHeight="1" thickBot="1">
      <c r="A14" s="127">
        <v>3</v>
      </c>
      <c r="B14" s="128" t="s">
        <v>129</v>
      </c>
      <c r="C14" s="327" t="s">
        <v>130</v>
      </c>
      <c r="D14" s="329"/>
      <c r="E14" s="129" t="s">
        <v>111</v>
      </c>
      <c r="F14" s="130">
        <v>39</v>
      </c>
      <c r="G14" s="301"/>
      <c r="H14" s="290">
        <f>ROUND(F14*G14,2)</f>
        <v>0</v>
      </c>
      <c r="I14" s="161"/>
      <c r="J14" s="161"/>
      <c r="K14" s="161"/>
      <c r="L14" s="161"/>
      <c r="M14" s="161"/>
      <c r="N14" s="161"/>
    </row>
    <row r="15" spans="1:14" s="2" customFormat="1" ht="20.100000000000001" customHeight="1" thickBot="1">
      <c r="A15" s="131"/>
      <c r="B15" s="132"/>
      <c r="C15" s="275"/>
      <c r="D15" s="133"/>
      <c r="E15" s="134"/>
      <c r="F15" s="135"/>
      <c r="G15" s="302"/>
      <c r="H15" s="291"/>
      <c r="I15" s="161"/>
      <c r="J15" s="161"/>
      <c r="K15" s="161"/>
      <c r="L15" s="161"/>
      <c r="M15" s="161"/>
      <c r="N15" s="161"/>
    </row>
    <row r="16" spans="1:14" s="2" customFormat="1" ht="20.100000000000001" customHeight="1" thickBot="1">
      <c r="A16" s="127">
        <v>4</v>
      </c>
      <c r="B16" s="128" t="s">
        <v>182</v>
      </c>
      <c r="C16" s="327" t="s">
        <v>139</v>
      </c>
      <c r="D16" s="329"/>
      <c r="E16" s="129" t="s">
        <v>113</v>
      </c>
      <c r="F16" s="130">
        <f>F17</f>
        <v>1.1199999999999999</v>
      </c>
      <c r="G16" s="301"/>
      <c r="H16" s="290">
        <f>ROUND(F16*G16,2)</f>
        <v>0</v>
      </c>
      <c r="I16" s="161"/>
      <c r="J16" s="161"/>
      <c r="K16" s="161"/>
      <c r="L16" s="161"/>
      <c r="M16" s="161"/>
      <c r="N16" s="161"/>
    </row>
    <row r="17" spans="1:14" s="2" customFormat="1" ht="20.100000000000001" customHeight="1">
      <c r="A17" s="131"/>
      <c r="B17" s="132"/>
      <c r="C17" s="132"/>
      <c r="D17" s="133" t="s">
        <v>164</v>
      </c>
      <c r="E17" s="134"/>
      <c r="F17" s="135">
        <f>2.8*0.25*0.8*2</f>
        <v>1.1199999999999999</v>
      </c>
      <c r="G17" s="302"/>
      <c r="H17" s="291"/>
      <c r="I17" s="161"/>
      <c r="J17" s="161"/>
      <c r="K17" s="161"/>
      <c r="L17" s="161"/>
      <c r="M17" s="161"/>
      <c r="N17" s="161"/>
    </row>
    <row r="18" spans="1:14" s="2" customFormat="1" ht="20.100000000000001" customHeight="1">
      <c r="A18" s="131"/>
      <c r="B18" s="132"/>
      <c r="C18" s="132"/>
      <c r="D18" s="133"/>
      <c r="E18" s="134"/>
      <c r="F18" s="135"/>
      <c r="G18" s="302"/>
      <c r="H18" s="291"/>
      <c r="I18" s="161"/>
      <c r="J18" s="161"/>
      <c r="K18" s="161"/>
      <c r="L18" s="161"/>
      <c r="M18" s="161"/>
      <c r="N18" s="161"/>
    </row>
    <row r="19" spans="1:14" s="2" customFormat="1" ht="20.100000000000001" customHeight="1" thickBot="1">
      <c r="A19" s="121"/>
      <c r="B19" s="122">
        <v>2</v>
      </c>
      <c r="C19" s="123" t="s">
        <v>121</v>
      </c>
      <c r="D19" s="123"/>
      <c r="E19" s="124"/>
      <c r="F19" s="125"/>
      <c r="G19" s="303"/>
      <c r="H19" s="289">
        <f>SUM(H20:H23)</f>
        <v>0</v>
      </c>
      <c r="I19" s="161"/>
      <c r="J19" s="161"/>
      <c r="K19" s="161"/>
      <c r="L19" s="161"/>
      <c r="M19" s="161"/>
      <c r="N19" s="161"/>
    </row>
    <row r="20" spans="1:14" s="2" customFormat="1" ht="20.100000000000001" customHeight="1">
      <c r="A20" s="136">
        <v>5</v>
      </c>
      <c r="B20" s="137" t="s">
        <v>132</v>
      </c>
      <c r="C20" s="335" t="s">
        <v>133</v>
      </c>
      <c r="D20" s="336"/>
      <c r="E20" s="138" t="s">
        <v>113</v>
      </c>
      <c r="F20" s="139">
        <f>39*0.2+1.12</f>
        <v>8.9200000000000017</v>
      </c>
      <c r="G20" s="304"/>
      <c r="H20" s="292">
        <f>ROUND(F20*G20,2)</f>
        <v>0</v>
      </c>
      <c r="I20" s="161"/>
      <c r="J20" s="161"/>
      <c r="K20" s="161"/>
      <c r="L20" s="161"/>
      <c r="M20" s="161"/>
      <c r="N20" s="161"/>
    </row>
    <row r="21" spans="1:14" s="2" customFormat="1" ht="20.100000000000001" customHeight="1">
      <c r="A21" s="155">
        <v>6</v>
      </c>
      <c r="B21" s="156" t="s">
        <v>134</v>
      </c>
      <c r="C21" s="331" t="s">
        <v>154</v>
      </c>
      <c r="D21" s="332"/>
      <c r="E21" s="157" t="s">
        <v>113</v>
      </c>
      <c r="F21" s="158">
        <f>F20</f>
        <v>8.9200000000000017</v>
      </c>
      <c r="G21" s="305"/>
      <c r="H21" s="293">
        <f>ROUND(F21*G21,2)</f>
        <v>0</v>
      </c>
      <c r="I21" s="161"/>
      <c r="J21" s="161"/>
      <c r="K21" s="161"/>
      <c r="L21" s="161"/>
      <c r="M21" s="161"/>
      <c r="N21" s="161"/>
    </row>
    <row r="22" spans="1:14" s="2" customFormat="1" ht="20.100000000000001" customHeight="1">
      <c r="A22" s="155">
        <v>7</v>
      </c>
      <c r="B22" s="156" t="s">
        <v>135</v>
      </c>
      <c r="C22" s="331" t="s">
        <v>177</v>
      </c>
      <c r="D22" s="332"/>
      <c r="E22" s="157" t="s">
        <v>113</v>
      </c>
      <c r="F22" s="158">
        <f>F21</f>
        <v>8.9200000000000017</v>
      </c>
      <c r="G22" s="305"/>
      <c r="H22" s="293">
        <f>ROUND(F22*G22,2)</f>
        <v>0</v>
      </c>
      <c r="I22" s="161"/>
      <c r="J22" s="161"/>
      <c r="K22" s="161"/>
      <c r="L22" s="161"/>
      <c r="M22" s="161"/>
      <c r="N22" s="161"/>
    </row>
    <row r="23" spans="1:14" s="2" customFormat="1" ht="20.100000000000001" customHeight="1" thickBot="1">
      <c r="A23" s="151">
        <v>8</v>
      </c>
      <c r="B23" s="152" t="s">
        <v>136</v>
      </c>
      <c r="C23" s="333" t="s">
        <v>137</v>
      </c>
      <c r="D23" s="334"/>
      <c r="E23" s="153" t="s">
        <v>117</v>
      </c>
      <c r="F23" s="154">
        <f>8.92*1.6</f>
        <v>14.272</v>
      </c>
      <c r="G23" s="306"/>
      <c r="H23" s="294">
        <f>ROUND(F23*G23,2)</f>
        <v>0</v>
      </c>
      <c r="I23" s="161"/>
      <c r="J23" s="161"/>
      <c r="K23" s="161"/>
      <c r="L23" s="161"/>
      <c r="M23" s="161"/>
      <c r="N23" s="161"/>
    </row>
    <row r="24" spans="1:14" s="2" customFormat="1" ht="20.100000000000001" customHeight="1">
      <c r="A24" s="145"/>
      <c r="B24" s="146"/>
      <c r="C24" s="146"/>
      <c r="D24" s="133"/>
      <c r="E24" s="134"/>
      <c r="F24" s="135"/>
      <c r="G24" s="302"/>
      <c r="H24" s="291"/>
      <c r="I24" s="161"/>
      <c r="J24" s="161"/>
      <c r="K24" s="161"/>
      <c r="L24" s="161"/>
      <c r="M24" s="161"/>
      <c r="N24" s="161"/>
    </row>
    <row r="25" spans="1:14" s="2" customFormat="1" ht="20.100000000000001" customHeight="1" thickBot="1">
      <c r="A25" s="121"/>
      <c r="B25" s="122">
        <v>3</v>
      </c>
      <c r="C25" s="123" t="s">
        <v>141</v>
      </c>
      <c r="D25" s="123"/>
      <c r="E25" s="124"/>
      <c r="F25" s="125"/>
      <c r="G25" s="303"/>
      <c r="H25" s="289">
        <f>SUM(H26:H26)</f>
        <v>0</v>
      </c>
      <c r="I25" s="161"/>
      <c r="J25" s="161"/>
      <c r="K25" s="161"/>
      <c r="L25" s="161"/>
      <c r="M25" s="161"/>
      <c r="N25" s="161"/>
    </row>
    <row r="26" spans="1:14" s="2" customFormat="1" ht="20.100000000000001" customHeight="1" thickBot="1">
      <c r="A26" s="127">
        <v>9</v>
      </c>
      <c r="B26" s="128" t="s">
        <v>142</v>
      </c>
      <c r="C26" s="327" t="s">
        <v>143</v>
      </c>
      <c r="D26" s="329"/>
      <c r="E26" s="129" t="s">
        <v>113</v>
      </c>
      <c r="F26" s="130">
        <f>F16</f>
        <v>1.1199999999999999</v>
      </c>
      <c r="G26" s="301"/>
      <c r="H26" s="290">
        <f>ROUND(F26*G26,2)</f>
        <v>0</v>
      </c>
      <c r="I26" s="161">
        <v>2.2563399999999998</v>
      </c>
      <c r="J26" s="161">
        <f>F26*I26</f>
        <v>2.5271007999999995</v>
      </c>
      <c r="K26" s="161"/>
      <c r="L26" s="161"/>
      <c r="M26" s="161"/>
      <c r="N26" s="161"/>
    </row>
    <row r="27" spans="1:14" s="2" customFormat="1" ht="20.100000000000001" customHeight="1">
      <c r="A27" s="145"/>
      <c r="B27" s="146"/>
      <c r="C27" s="146"/>
      <c r="D27" s="133"/>
      <c r="E27" s="134"/>
      <c r="F27" s="135"/>
      <c r="G27" s="302"/>
      <c r="H27" s="291"/>
      <c r="I27" s="161"/>
      <c r="J27" s="161"/>
      <c r="K27" s="161"/>
      <c r="L27" s="161"/>
      <c r="M27" s="161"/>
      <c r="N27" s="161"/>
    </row>
    <row r="28" spans="1:14" s="2" customFormat="1" ht="20.100000000000001" customHeight="1" thickBot="1">
      <c r="A28" s="121"/>
      <c r="B28" s="122">
        <v>4</v>
      </c>
      <c r="C28" s="123" t="s">
        <v>119</v>
      </c>
      <c r="D28" s="123"/>
      <c r="E28" s="124"/>
      <c r="F28" s="125"/>
      <c r="G28" s="303"/>
      <c r="H28" s="289">
        <f>SUM(H29:H45)</f>
        <v>0</v>
      </c>
      <c r="I28" s="161"/>
      <c r="J28" s="161"/>
      <c r="K28" s="161"/>
      <c r="L28" s="161"/>
      <c r="M28" s="161"/>
      <c r="N28" s="161"/>
    </row>
    <row r="29" spans="1:14" s="2" customFormat="1" ht="20.100000000000001" customHeight="1" thickBot="1">
      <c r="A29" s="136">
        <v>10</v>
      </c>
      <c r="B29" s="137" t="s">
        <v>144</v>
      </c>
      <c r="C29" s="327" t="s">
        <v>145</v>
      </c>
      <c r="D29" s="329"/>
      <c r="E29" s="138" t="s">
        <v>120</v>
      </c>
      <c r="F29" s="139">
        <f>F30</f>
        <v>17.8</v>
      </c>
      <c r="G29" s="304"/>
      <c r="H29" s="292">
        <f>ROUND(F29*G29,2)</f>
        <v>0</v>
      </c>
      <c r="I29" s="161">
        <v>0.10095</v>
      </c>
      <c r="J29" s="161">
        <f>F29*I29</f>
        <v>1.79691</v>
      </c>
      <c r="K29" s="161"/>
      <c r="L29" s="161"/>
      <c r="M29" s="161"/>
      <c r="N29" s="161"/>
    </row>
    <row r="30" spans="1:14" s="2" customFormat="1" ht="20.100000000000001" customHeight="1" thickBot="1">
      <c r="A30" s="140"/>
      <c r="B30" s="141"/>
      <c r="C30" s="325" t="s">
        <v>146</v>
      </c>
      <c r="D30" s="326"/>
      <c r="E30" s="143"/>
      <c r="F30" s="144">
        <f>3.65+3.65+10.5</f>
        <v>17.8</v>
      </c>
      <c r="G30" s="307"/>
      <c r="H30" s="295"/>
      <c r="I30" s="161"/>
      <c r="J30" s="161"/>
      <c r="K30" s="161"/>
      <c r="L30" s="161"/>
      <c r="M30" s="161"/>
      <c r="N30" s="161"/>
    </row>
    <row r="31" spans="1:14" s="2" customFormat="1" ht="20.100000000000001" customHeight="1" thickBot="1">
      <c r="A31" s="127">
        <v>11</v>
      </c>
      <c r="B31" s="128" t="s">
        <v>147</v>
      </c>
      <c r="C31" s="327" t="s">
        <v>148</v>
      </c>
      <c r="D31" s="329"/>
      <c r="E31" s="129" t="s">
        <v>113</v>
      </c>
      <c r="F31" s="130">
        <f>0.3*17.8*0.15</f>
        <v>0.80099999999999993</v>
      </c>
      <c r="G31" s="301"/>
      <c r="H31" s="290">
        <f>ROUND(F31*G31,2)</f>
        <v>0</v>
      </c>
      <c r="I31" s="161">
        <v>2.2563399999999998</v>
      </c>
      <c r="J31" s="161">
        <f>F31*I31</f>
        <v>1.8073283399999998</v>
      </c>
      <c r="K31" s="161"/>
      <c r="L31" s="161"/>
      <c r="M31" s="161"/>
      <c r="N31" s="161"/>
    </row>
    <row r="32" spans="1:14" s="2" customFormat="1" ht="20.100000000000001" customHeight="1" thickBot="1">
      <c r="A32" s="145"/>
      <c r="B32" s="276"/>
      <c r="C32" s="277"/>
      <c r="D32" s="277"/>
      <c r="E32" s="276"/>
      <c r="F32" s="276"/>
      <c r="G32" s="308"/>
      <c r="H32" s="291"/>
      <c r="I32" s="161"/>
      <c r="J32" s="161"/>
      <c r="K32" s="161"/>
      <c r="L32" s="161"/>
      <c r="M32" s="161"/>
      <c r="N32" s="161"/>
    </row>
    <row r="33" spans="1:14" s="2" customFormat="1" ht="20.100000000000001" customHeight="1" thickBot="1">
      <c r="A33" s="172">
        <v>12</v>
      </c>
      <c r="B33" s="173" t="s">
        <v>149</v>
      </c>
      <c r="C33" s="330" t="s">
        <v>150</v>
      </c>
      <c r="D33" s="329"/>
      <c r="E33" s="174" t="s">
        <v>126</v>
      </c>
      <c r="F33" s="175">
        <f>F34</f>
        <v>41</v>
      </c>
      <c r="G33" s="309"/>
      <c r="H33" s="296">
        <f>ROUND(F33*G33,2)</f>
        <v>0</v>
      </c>
      <c r="I33" s="161">
        <v>1.2999999999999999E-2</v>
      </c>
      <c r="J33" s="161">
        <f>F33*I33</f>
        <v>0.53300000000000003</v>
      </c>
      <c r="K33" s="161"/>
      <c r="L33" s="161"/>
      <c r="M33" s="161"/>
      <c r="N33" s="161"/>
    </row>
    <row r="34" spans="1:14" s="2" customFormat="1" ht="20.100000000000001" customHeight="1" thickBot="1">
      <c r="A34" s="145"/>
      <c r="B34" s="276"/>
      <c r="C34" s="323" t="s">
        <v>151</v>
      </c>
      <c r="D34" s="324"/>
      <c r="E34" s="278"/>
      <c r="F34" s="278">
        <f>ROUND(17.8*1.15*2,0)</f>
        <v>41</v>
      </c>
      <c r="G34" s="308"/>
      <c r="H34" s="291"/>
      <c r="I34" s="161"/>
      <c r="J34" s="161"/>
      <c r="K34" s="161"/>
      <c r="L34" s="161"/>
      <c r="M34" s="161"/>
      <c r="N34" s="161"/>
    </row>
    <row r="35" spans="1:14" s="2" customFormat="1" ht="20.100000000000001" customHeight="1" thickBot="1">
      <c r="A35" s="127">
        <v>13</v>
      </c>
      <c r="B35" s="128" t="s">
        <v>152</v>
      </c>
      <c r="C35" s="327" t="s">
        <v>153</v>
      </c>
      <c r="D35" s="329"/>
      <c r="E35" s="129" t="s">
        <v>111</v>
      </c>
      <c r="F35" s="130">
        <v>39</v>
      </c>
      <c r="G35" s="301"/>
      <c r="H35" s="290">
        <f>ROUND(F35*G35,2)</f>
        <v>0</v>
      </c>
      <c r="I35" s="161">
        <v>0.19800000000000001</v>
      </c>
      <c r="J35" s="161">
        <f>F35*I35</f>
        <v>7.7220000000000004</v>
      </c>
      <c r="K35" s="161"/>
      <c r="L35" s="161"/>
      <c r="M35" s="161"/>
      <c r="N35" s="161"/>
    </row>
    <row r="36" spans="1:14" s="2" customFormat="1" ht="20.100000000000001" customHeight="1" thickBot="1">
      <c r="A36" s="145"/>
      <c r="B36" s="276"/>
      <c r="C36" s="277"/>
      <c r="D36" s="279"/>
      <c r="E36" s="278"/>
      <c r="F36" s="278"/>
      <c r="G36" s="308"/>
      <c r="H36" s="291"/>
      <c r="I36" s="161"/>
      <c r="J36" s="161"/>
      <c r="K36" s="161"/>
      <c r="L36" s="161"/>
      <c r="M36" s="161"/>
      <c r="N36" s="161"/>
    </row>
    <row r="37" spans="1:14" s="2" customFormat="1" ht="20.100000000000001" customHeight="1" thickBot="1">
      <c r="A37" s="127">
        <v>14</v>
      </c>
      <c r="B37" s="128" t="s">
        <v>155</v>
      </c>
      <c r="C37" s="327" t="s">
        <v>156</v>
      </c>
      <c r="D37" s="329"/>
      <c r="E37" s="129" t="s">
        <v>111</v>
      </c>
      <c r="F37" s="130">
        <v>39</v>
      </c>
      <c r="G37" s="301"/>
      <c r="H37" s="290">
        <f>ROUND(F37*G37,2)</f>
        <v>0</v>
      </c>
      <c r="I37" s="161">
        <v>6.9000000000000006E-2</v>
      </c>
      <c r="J37" s="161">
        <f>F37*I37</f>
        <v>2.6910000000000003</v>
      </c>
      <c r="K37" s="161"/>
      <c r="L37" s="161"/>
      <c r="M37" s="161"/>
      <c r="N37" s="161"/>
    </row>
    <row r="38" spans="1:14" s="2" customFormat="1" ht="20.100000000000001" customHeight="1" thickBot="1">
      <c r="A38" s="145"/>
      <c r="B38" s="276"/>
      <c r="C38" s="277"/>
      <c r="D38" s="279"/>
      <c r="E38" s="278"/>
      <c r="F38" s="278"/>
      <c r="G38" s="308"/>
      <c r="H38" s="291"/>
      <c r="I38" s="161"/>
      <c r="J38" s="161"/>
      <c r="K38" s="161"/>
      <c r="L38" s="161"/>
      <c r="M38" s="161"/>
      <c r="N38" s="161"/>
    </row>
    <row r="39" spans="1:14" s="2" customFormat="1" ht="20.100000000000001" customHeight="1" thickBot="1">
      <c r="A39" s="127">
        <v>15</v>
      </c>
      <c r="B39" s="128" t="s">
        <v>157</v>
      </c>
      <c r="C39" s="327" t="s">
        <v>158</v>
      </c>
      <c r="D39" s="329"/>
      <c r="E39" s="129" t="s">
        <v>111</v>
      </c>
      <c r="F39" s="130">
        <v>39</v>
      </c>
      <c r="G39" s="301"/>
      <c r="H39" s="290">
        <f>ROUND(F39*G39,2)</f>
        <v>0</v>
      </c>
      <c r="I39" s="161"/>
      <c r="J39" s="161"/>
      <c r="K39" s="161"/>
      <c r="L39" s="161"/>
      <c r="M39" s="161"/>
      <c r="N39" s="161"/>
    </row>
    <row r="40" spans="1:14" s="2" customFormat="1" ht="20.100000000000001" customHeight="1" thickBot="1">
      <c r="A40" s="145"/>
      <c r="B40" s="276"/>
      <c r="C40" s="277"/>
      <c r="D40" s="277"/>
      <c r="E40" s="276"/>
      <c r="F40" s="276"/>
      <c r="G40" s="308"/>
      <c r="H40" s="291"/>
      <c r="I40" s="161"/>
      <c r="J40" s="161"/>
      <c r="K40" s="161"/>
      <c r="L40" s="161"/>
      <c r="M40" s="161"/>
      <c r="N40" s="161"/>
    </row>
    <row r="41" spans="1:14" s="2" customFormat="1" ht="20.100000000000001" customHeight="1" thickBot="1">
      <c r="A41" s="172">
        <v>16</v>
      </c>
      <c r="B41" s="173" t="s">
        <v>149</v>
      </c>
      <c r="C41" s="330" t="s">
        <v>159</v>
      </c>
      <c r="D41" s="329"/>
      <c r="E41" s="174" t="s">
        <v>111</v>
      </c>
      <c r="F41" s="175">
        <f>F42</f>
        <v>43</v>
      </c>
      <c r="G41" s="309"/>
      <c r="H41" s="296">
        <f>ROUND(F41*G41,2)</f>
        <v>0</v>
      </c>
      <c r="I41" s="161">
        <v>5.0000000000000001E-3</v>
      </c>
      <c r="J41" s="161">
        <f>F41*I41</f>
        <v>0.215</v>
      </c>
      <c r="K41" s="161"/>
      <c r="L41" s="161"/>
      <c r="M41" s="161"/>
      <c r="N41" s="161"/>
    </row>
    <row r="42" spans="1:14" s="2" customFormat="1" ht="20.100000000000001" customHeight="1" thickBot="1">
      <c r="A42" s="145"/>
      <c r="B42" s="276"/>
      <c r="C42" s="323" t="s">
        <v>160</v>
      </c>
      <c r="D42" s="324"/>
      <c r="E42" s="278"/>
      <c r="F42" s="278">
        <f>ROUND(39*1.1,0)</f>
        <v>43</v>
      </c>
      <c r="G42" s="308"/>
      <c r="H42" s="291"/>
      <c r="I42" s="161"/>
      <c r="J42" s="161"/>
      <c r="K42" s="161"/>
      <c r="L42" s="161"/>
      <c r="M42" s="161"/>
      <c r="N42" s="161"/>
    </row>
    <row r="43" spans="1:14" s="2" customFormat="1" ht="20.100000000000001" customHeight="1" thickBot="1">
      <c r="A43" s="127">
        <v>17</v>
      </c>
      <c r="B43" s="128" t="s">
        <v>161</v>
      </c>
      <c r="C43" s="327" t="s">
        <v>162</v>
      </c>
      <c r="D43" s="329"/>
      <c r="E43" s="129" t="s">
        <v>111</v>
      </c>
      <c r="F43" s="130">
        <v>39</v>
      </c>
      <c r="G43" s="301"/>
      <c r="H43" s="290">
        <f>ROUND(F43*G43,2)</f>
        <v>0</v>
      </c>
      <c r="I43" s="161">
        <v>0.106</v>
      </c>
      <c r="J43" s="161">
        <f>F43*I43</f>
        <v>4.1339999999999995</v>
      </c>
      <c r="K43" s="161"/>
      <c r="L43" s="161"/>
      <c r="M43" s="161"/>
      <c r="N43" s="161"/>
    </row>
    <row r="44" spans="1:14" s="2" customFormat="1" ht="20.100000000000001" customHeight="1" thickBot="1">
      <c r="A44" s="145"/>
      <c r="B44" s="276"/>
      <c r="C44" s="277"/>
      <c r="D44" s="279"/>
      <c r="E44" s="278"/>
      <c r="F44" s="278"/>
      <c r="G44" s="308"/>
      <c r="H44" s="291"/>
      <c r="I44" s="161"/>
      <c r="J44" s="161"/>
      <c r="K44" s="161"/>
      <c r="L44" s="161"/>
      <c r="M44" s="161"/>
      <c r="N44" s="161"/>
    </row>
    <row r="45" spans="1:14" s="2" customFormat="1" ht="20.100000000000001" customHeight="1" thickBot="1">
      <c r="A45" s="127">
        <v>18</v>
      </c>
      <c r="B45" s="128" t="s">
        <v>157</v>
      </c>
      <c r="C45" s="327" t="s">
        <v>181</v>
      </c>
      <c r="D45" s="329"/>
      <c r="E45" s="129" t="s">
        <v>112</v>
      </c>
      <c r="F45" s="130">
        <v>1</v>
      </c>
      <c r="G45" s="301"/>
      <c r="H45" s="290">
        <f>ROUND(F45*G45,2)</f>
        <v>0</v>
      </c>
      <c r="I45" s="161"/>
      <c r="J45" s="161">
        <f>SUM(J26:J44)</f>
        <v>21.42633914</v>
      </c>
      <c r="K45" s="161"/>
      <c r="L45" s="161"/>
      <c r="M45" s="161"/>
      <c r="N45" s="161"/>
    </row>
    <row r="46" spans="1:14" s="2" customFormat="1" ht="20.100000000000001" customHeight="1">
      <c r="A46" s="145"/>
      <c r="B46" s="146"/>
      <c r="C46" s="146"/>
      <c r="D46" s="133"/>
      <c r="E46" s="134"/>
      <c r="F46" s="135"/>
      <c r="G46" s="302"/>
      <c r="H46" s="291"/>
      <c r="I46" s="161"/>
      <c r="J46" s="161"/>
      <c r="K46" s="161"/>
      <c r="L46" s="161"/>
      <c r="M46" s="161"/>
      <c r="N46" s="161"/>
    </row>
    <row r="47" spans="1:14" s="2" customFormat="1" ht="20.100000000000001" customHeight="1" thickBot="1">
      <c r="A47" s="121"/>
      <c r="B47" s="122">
        <v>5</v>
      </c>
      <c r="C47" s="123" t="s">
        <v>138</v>
      </c>
      <c r="D47" s="123"/>
      <c r="E47" s="124"/>
      <c r="F47" s="125"/>
      <c r="G47" s="303"/>
      <c r="H47" s="289">
        <f>SUM(H48:H54)</f>
        <v>0</v>
      </c>
      <c r="I47" s="161"/>
      <c r="J47" s="161"/>
      <c r="K47" s="161"/>
      <c r="L47" s="161"/>
      <c r="M47" s="161"/>
      <c r="N47" s="161"/>
    </row>
    <row r="48" spans="1:14" s="2" customFormat="1" ht="120" customHeight="1" thickBot="1">
      <c r="A48" s="172">
        <v>19</v>
      </c>
      <c r="B48" s="173" t="s">
        <v>149</v>
      </c>
      <c r="C48" s="173"/>
      <c r="D48" s="282" t="s">
        <v>170</v>
      </c>
      <c r="E48" s="174" t="s">
        <v>126</v>
      </c>
      <c r="F48" s="175">
        <v>1</v>
      </c>
      <c r="G48" s="309"/>
      <c r="H48" s="296">
        <f>ROUND(F48*G48,2)</f>
        <v>0</v>
      </c>
      <c r="I48" s="161"/>
      <c r="J48" s="161"/>
      <c r="K48" s="161"/>
      <c r="L48" s="161"/>
      <c r="M48" s="161"/>
      <c r="N48" s="161"/>
    </row>
    <row r="49" spans="1:14" s="2" customFormat="1" ht="20.100000000000001" customHeight="1" thickBot="1">
      <c r="A49" s="283"/>
      <c r="B49" s="284"/>
      <c r="C49" s="284"/>
      <c r="D49" s="285"/>
      <c r="E49" s="286"/>
      <c r="F49" s="287"/>
      <c r="G49" s="310"/>
      <c r="H49" s="297"/>
      <c r="I49" s="161"/>
      <c r="J49" s="161"/>
      <c r="K49" s="161"/>
      <c r="L49" s="161"/>
      <c r="M49" s="161"/>
      <c r="N49" s="161"/>
    </row>
    <row r="50" spans="1:14" s="2" customFormat="1" ht="120" customHeight="1" thickBot="1">
      <c r="A50" s="176">
        <v>20</v>
      </c>
      <c r="B50" s="177" t="s">
        <v>149</v>
      </c>
      <c r="C50" s="177"/>
      <c r="D50" s="178" t="s">
        <v>171</v>
      </c>
      <c r="E50" s="179" t="s">
        <v>126</v>
      </c>
      <c r="F50" s="180">
        <v>1</v>
      </c>
      <c r="G50" s="311"/>
      <c r="H50" s="298">
        <f>ROUND(F50*G50,2)</f>
        <v>0</v>
      </c>
      <c r="I50" s="161"/>
      <c r="J50" s="161"/>
      <c r="K50" s="161"/>
      <c r="L50" s="161"/>
      <c r="M50" s="161"/>
      <c r="N50" s="161"/>
    </row>
    <row r="51" spans="1:14" s="2" customFormat="1" ht="20.100000000000001" customHeight="1" thickBot="1">
      <c r="A51" s="181"/>
      <c r="B51" s="182"/>
      <c r="C51" s="182"/>
      <c r="D51" s="183"/>
      <c r="E51" s="184"/>
      <c r="F51" s="185"/>
      <c r="G51" s="312"/>
      <c r="H51" s="299"/>
      <c r="I51" s="161"/>
      <c r="J51" s="161"/>
      <c r="K51" s="161"/>
      <c r="L51" s="161"/>
      <c r="M51" s="161"/>
      <c r="N51" s="161"/>
    </row>
    <row r="52" spans="1:14" s="2" customFormat="1" ht="120" customHeight="1" thickBot="1">
      <c r="A52" s="176">
        <v>21</v>
      </c>
      <c r="B52" s="177" t="s">
        <v>149</v>
      </c>
      <c r="C52" s="177"/>
      <c r="D52" s="280" t="s">
        <v>172</v>
      </c>
      <c r="E52" s="179" t="s">
        <v>126</v>
      </c>
      <c r="F52" s="180">
        <v>2</v>
      </c>
      <c r="G52" s="311"/>
      <c r="H52" s="298">
        <f>ROUND(F52*G52,2)</f>
        <v>0</v>
      </c>
      <c r="I52" s="161"/>
      <c r="J52" s="161"/>
      <c r="K52" s="161"/>
      <c r="L52" s="161"/>
      <c r="M52" s="161"/>
      <c r="N52" s="161"/>
    </row>
    <row r="53" spans="1:14" s="2" customFormat="1" ht="21" customHeight="1" thickBot="1">
      <c r="A53" s="140"/>
      <c r="B53" s="141"/>
      <c r="C53" s="141"/>
      <c r="D53" s="142"/>
      <c r="E53" s="143"/>
      <c r="F53" s="144"/>
      <c r="G53" s="307"/>
      <c r="H53" s="295"/>
      <c r="I53" s="161"/>
      <c r="J53" s="161"/>
      <c r="K53" s="161"/>
      <c r="L53" s="161"/>
      <c r="M53" s="161"/>
      <c r="N53" s="161"/>
    </row>
    <row r="54" spans="1:14" s="2" customFormat="1" ht="18.75" customHeight="1" thickBot="1">
      <c r="A54" s="288">
        <v>22</v>
      </c>
      <c r="B54" s="128" t="s">
        <v>157</v>
      </c>
      <c r="C54" s="327" t="s">
        <v>166</v>
      </c>
      <c r="D54" s="328"/>
      <c r="E54" s="129" t="s">
        <v>167</v>
      </c>
      <c r="F54" s="130">
        <v>30</v>
      </c>
      <c r="G54" s="301"/>
      <c r="H54" s="290">
        <f>ROUND((F54*G54*0.01),2)</f>
        <v>0</v>
      </c>
      <c r="I54" s="161"/>
      <c r="J54" s="161"/>
      <c r="K54" s="161"/>
      <c r="L54" s="161"/>
      <c r="M54" s="161"/>
      <c r="N54" s="161"/>
    </row>
    <row r="55" spans="1:14" s="2" customFormat="1" ht="20.100000000000001" customHeight="1">
      <c r="A55" s="140"/>
      <c r="B55" s="141"/>
      <c r="C55" s="141"/>
      <c r="D55" s="142"/>
      <c r="E55" s="143"/>
      <c r="F55" s="144"/>
      <c r="G55" s="307"/>
      <c r="H55" s="295"/>
      <c r="I55" s="161"/>
      <c r="J55" s="161"/>
      <c r="K55" s="161"/>
      <c r="L55" s="161"/>
      <c r="M55" s="161"/>
      <c r="N55" s="161"/>
    </row>
    <row r="56" spans="1:14" s="2" customFormat="1" ht="20.100000000000001" customHeight="1" thickBot="1">
      <c r="A56" s="121"/>
      <c r="B56" s="122">
        <v>6</v>
      </c>
      <c r="C56" s="123" t="s">
        <v>122</v>
      </c>
      <c r="D56" s="123"/>
      <c r="E56" s="124"/>
      <c r="F56" s="125"/>
      <c r="G56" s="303"/>
      <c r="H56" s="289">
        <f>SUM(H57:H57)</f>
        <v>0</v>
      </c>
      <c r="I56" s="161"/>
      <c r="J56" s="161"/>
      <c r="K56" s="161"/>
      <c r="L56" s="161"/>
      <c r="M56" s="161"/>
      <c r="N56" s="161"/>
    </row>
    <row r="57" spans="1:14" s="2" customFormat="1" ht="20.100000000000001" customHeight="1" thickBot="1">
      <c r="A57" s="127">
        <v>23</v>
      </c>
      <c r="B57" s="128" t="s">
        <v>163</v>
      </c>
      <c r="C57" s="327" t="s">
        <v>180</v>
      </c>
      <c r="D57" s="328"/>
      <c r="E57" s="129" t="s">
        <v>117</v>
      </c>
      <c r="F57" s="130">
        <f>J45</f>
        <v>21.42633914</v>
      </c>
      <c r="G57" s="301"/>
      <c r="H57" s="290">
        <f>ROUND(F57*G57,)</f>
        <v>0</v>
      </c>
      <c r="I57" s="161"/>
      <c r="J57" s="161"/>
      <c r="K57" s="161"/>
      <c r="L57" s="161"/>
      <c r="M57" s="161"/>
      <c r="N57" s="161"/>
    </row>
    <row r="58" spans="1:14" s="2" customFormat="1" ht="20.100000000000001" customHeight="1">
      <c r="A58" s="147"/>
      <c r="B58" s="148"/>
      <c r="C58" s="148" t="s">
        <v>103</v>
      </c>
      <c r="D58" s="148"/>
      <c r="E58" s="148"/>
      <c r="F58" s="149"/>
      <c r="G58" s="150"/>
      <c r="H58" s="300">
        <f>H9+H19+H28+H56+H47+H25</f>
        <v>0</v>
      </c>
      <c r="I58" s="161"/>
      <c r="J58" s="161"/>
      <c r="K58" s="161"/>
      <c r="L58" s="161"/>
      <c r="M58" s="161"/>
      <c r="N58" s="161"/>
    </row>
    <row r="59" spans="1:14" s="2" customFormat="1" ht="20.100000000000001" customHeight="1">
      <c r="A59" s="161"/>
      <c r="B59" s="161"/>
      <c r="C59" s="161"/>
      <c r="D59" s="161"/>
      <c r="E59" s="161"/>
      <c r="F59" s="161"/>
      <c r="G59" s="161"/>
      <c r="H59" s="161"/>
      <c r="I59" s="161"/>
      <c r="J59" s="161"/>
      <c r="K59" s="161"/>
      <c r="L59" s="161"/>
      <c r="M59" s="161"/>
      <c r="N59" s="161"/>
    </row>
    <row r="60" spans="1:14" s="2" customFormat="1" ht="20.100000000000001" customHeight="1">
      <c r="A60" s="161"/>
      <c r="B60" s="161"/>
      <c r="C60" s="161"/>
      <c r="D60" s="161"/>
      <c r="E60" s="161"/>
      <c r="F60" s="161"/>
      <c r="G60" s="161"/>
      <c r="H60" s="161"/>
      <c r="I60" s="161"/>
      <c r="J60" s="161"/>
      <c r="K60" s="161"/>
      <c r="L60" s="161"/>
      <c r="M60" s="161"/>
      <c r="N60" s="161"/>
    </row>
    <row r="61" spans="1:14" s="2" customFormat="1" ht="20.100000000000001" customHeight="1">
      <c r="A61" s="161"/>
      <c r="B61" s="161"/>
      <c r="C61" s="161"/>
      <c r="D61" s="161"/>
      <c r="E61" s="161"/>
      <c r="F61" s="161"/>
      <c r="G61" s="161"/>
      <c r="H61" s="161"/>
      <c r="I61" s="161"/>
      <c r="J61" s="161"/>
      <c r="K61" s="161"/>
      <c r="L61" s="161"/>
      <c r="M61" s="161"/>
      <c r="N61" s="161"/>
    </row>
    <row r="62" spans="1:14" s="2" customFormat="1" ht="15" customHeight="1">
      <c r="A62" s="117"/>
      <c r="B62" s="117"/>
      <c r="C62" s="117"/>
      <c r="D62" s="117"/>
      <c r="E62" s="117"/>
      <c r="F62" s="117"/>
      <c r="G62" s="117"/>
      <c r="H62" s="117"/>
    </row>
    <row r="63" spans="1:14" s="2" customFormat="1" ht="15" customHeight="1">
      <c r="A63" s="117"/>
      <c r="B63" s="117"/>
      <c r="C63" s="117"/>
      <c r="D63" s="117"/>
      <c r="E63" s="117"/>
      <c r="F63" s="117"/>
      <c r="G63" s="117"/>
      <c r="H63" s="117"/>
    </row>
    <row r="64" spans="1:14" s="2" customFormat="1" ht="12" customHeight="1">
      <c r="A64" s="117"/>
      <c r="B64" s="117"/>
      <c r="C64" s="117"/>
      <c r="D64" s="117"/>
      <c r="E64" s="117"/>
      <c r="F64" s="117"/>
      <c r="G64" s="117"/>
      <c r="H64" s="117"/>
    </row>
    <row r="65" spans="1:8" s="2" customFormat="1" ht="12" customHeight="1">
      <c r="A65" s="117"/>
      <c r="B65" s="117"/>
      <c r="C65" s="117"/>
      <c r="D65" s="117"/>
      <c r="E65" s="117"/>
      <c r="F65" s="117"/>
      <c r="G65" s="117"/>
      <c r="H65" s="117"/>
    </row>
    <row r="66" spans="1:8" s="2" customFormat="1" ht="21.6" customHeight="1">
      <c r="A66" s="117"/>
      <c r="B66" s="117"/>
      <c r="C66" s="117"/>
      <c r="D66" s="117"/>
      <c r="E66" s="117"/>
      <c r="F66" s="117"/>
      <c r="G66" s="117"/>
      <c r="H66" s="117"/>
    </row>
    <row r="67" spans="1:8" s="2" customFormat="1" ht="21.6" customHeight="1">
      <c r="A67" s="117"/>
      <c r="B67" s="117"/>
      <c r="C67" s="117"/>
      <c r="D67" s="117"/>
      <c r="E67" s="117"/>
      <c r="F67" s="117"/>
      <c r="G67" s="117"/>
      <c r="H67" s="117"/>
    </row>
    <row r="68" spans="1:8" s="2" customFormat="1" ht="12" customHeight="1">
      <c r="A68" s="117"/>
      <c r="B68" s="117"/>
      <c r="C68" s="117"/>
      <c r="D68" s="117"/>
      <c r="E68" s="117"/>
      <c r="F68" s="117"/>
      <c r="G68" s="117"/>
      <c r="H68" s="117"/>
    </row>
    <row r="69" spans="1:8" s="2" customFormat="1" ht="21.6" customHeight="1">
      <c r="A69" s="117"/>
      <c r="B69" s="117"/>
      <c r="C69" s="117"/>
      <c r="D69" s="117"/>
      <c r="E69" s="117"/>
      <c r="F69" s="117"/>
      <c r="G69" s="117"/>
      <c r="H69" s="117"/>
    </row>
    <row r="70" spans="1:8" s="2" customFormat="1" ht="13.15" customHeight="1"/>
    <row r="71" spans="1:8" s="2" customFormat="1" ht="21.6" customHeight="1"/>
    <row r="72" spans="1:8" s="2" customFormat="1" ht="21" customHeight="1"/>
  </sheetData>
  <mergeCells count="23">
    <mergeCell ref="C21:D21"/>
    <mergeCell ref="C10:D10"/>
    <mergeCell ref="C12:D12"/>
    <mergeCell ref="C14:D14"/>
    <mergeCell ref="C16:D16"/>
    <mergeCell ref="C20:D20"/>
    <mergeCell ref="C22:D22"/>
    <mergeCell ref="C23:D23"/>
    <mergeCell ref="C26:D26"/>
    <mergeCell ref="C29:D29"/>
    <mergeCell ref="C31:D31"/>
    <mergeCell ref="C34:D34"/>
    <mergeCell ref="C30:D30"/>
    <mergeCell ref="C54:D54"/>
    <mergeCell ref="C57:D57"/>
    <mergeCell ref="C35:D35"/>
    <mergeCell ref="C37:D37"/>
    <mergeCell ref="C39:D39"/>
    <mergeCell ref="C41:D41"/>
    <mergeCell ref="C43:D43"/>
    <mergeCell ref="C45:D45"/>
    <mergeCell ref="C42:D42"/>
    <mergeCell ref="C33:D33"/>
  </mergeCells>
  <pageMargins left="0.78740157480314965" right="0.19685039370078741" top="0.39370078740157483" bottom="0.39370078740157483" header="0" footer="0"/>
  <pageSetup paperSize="9" fitToHeight="10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S37"/>
  <sheetViews>
    <sheetView showGridLines="0" zoomScale="86" zoomScaleNormal="86" workbookViewId="0">
      <pane ySplit="3" topLeftCell="A4" activePane="bottomLeft" state="frozenSplit"/>
      <selection pane="bottomLeft" activeCell="R33" sqref="R33"/>
    </sheetView>
  </sheetViews>
  <sheetFormatPr defaultColWidth="13.1640625" defaultRowHeight="11.45" customHeight="1"/>
  <cols>
    <col min="1" max="1" width="3.83203125" style="2" customWidth="1"/>
    <col min="2" max="2" width="3.1640625" style="2" customWidth="1"/>
    <col min="3" max="3" width="4.83203125" style="2" customWidth="1"/>
    <col min="4" max="4" width="9.83203125" style="2" customWidth="1"/>
    <col min="5" max="5" width="38.33203125" style="2" customWidth="1"/>
    <col min="6" max="6" width="0.6640625" style="2" customWidth="1"/>
    <col min="7" max="7" width="4" style="2" customWidth="1"/>
    <col min="8" max="8" width="3.83203125" style="2" customWidth="1"/>
    <col min="9" max="9" width="15.5" style="2" customWidth="1"/>
    <col min="10" max="10" width="38.33203125" style="2" customWidth="1"/>
    <col min="11" max="11" width="0.83203125" style="2" customWidth="1"/>
    <col min="12" max="12" width="3.83203125" style="2" customWidth="1"/>
    <col min="13" max="13" width="5.83203125" style="2" customWidth="1"/>
    <col min="14" max="14" width="7.1640625" style="2" customWidth="1"/>
    <col min="15" max="15" width="5.1640625" style="2" customWidth="1"/>
    <col min="16" max="16" width="19.1640625" style="2" customWidth="1"/>
    <col min="17" max="17" width="9.33203125" style="2" customWidth="1"/>
    <col min="18" max="18" width="38.33203125" style="2" customWidth="1"/>
    <col min="19" max="19" width="0.6640625" style="2" customWidth="1"/>
    <col min="20" max="16384" width="13.1640625" style="2"/>
  </cols>
  <sheetData>
    <row r="1" spans="1:19" s="1" customFormat="1" ht="13.15" customHeight="1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"/>
    </row>
    <row r="2" spans="1:19" s="1" customFormat="1" ht="21" customHeight="1">
      <c r="A2" s="6"/>
      <c r="B2" s="7"/>
      <c r="C2" s="7"/>
      <c r="D2" s="7"/>
      <c r="E2" s="7"/>
      <c r="F2" s="7"/>
      <c r="G2" s="8" t="s">
        <v>0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9"/>
    </row>
    <row r="3" spans="1:19" s="1" customFormat="1" ht="13.15" customHeight="1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7"/>
      <c r="P3" s="11"/>
      <c r="Q3" s="11"/>
      <c r="R3" s="11"/>
      <c r="S3" s="12"/>
    </row>
    <row r="4" spans="1:19" s="1" customFormat="1" ht="9" customHeight="1" thickBot="1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5"/>
    </row>
    <row r="5" spans="1:19" s="1" customFormat="1" ht="18" customHeight="1">
      <c r="A5" s="16"/>
      <c r="B5" s="113" t="s">
        <v>1</v>
      </c>
      <c r="C5" s="113"/>
      <c r="D5" s="113"/>
      <c r="E5" s="159" t="s">
        <v>123</v>
      </c>
      <c r="F5" s="18"/>
      <c r="G5" s="18"/>
      <c r="H5" s="18"/>
      <c r="I5" s="18"/>
      <c r="J5" s="19"/>
      <c r="K5" s="113"/>
      <c r="L5" s="113"/>
      <c r="M5" s="113"/>
      <c r="N5" s="113"/>
      <c r="O5" s="339" t="s">
        <v>2</v>
      </c>
      <c r="P5" s="339"/>
      <c r="Q5" s="17"/>
      <c r="R5" s="19"/>
      <c r="S5" s="20"/>
    </row>
    <row r="6" spans="1:19" s="1" customFormat="1" ht="18" customHeight="1">
      <c r="A6" s="16"/>
      <c r="B6" s="113" t="s">
        <v>3</v>
      </c>
      <c r="C6" s="113"/>
      <c r="D6" s="113"/>
      <c r="E6" s="160" t="s">
        <v>125</v>
      </c>
      <c r="F6" s="113"/>
      <c r="G6" s="113"/>
      <c r="H6" s="113"/>
      <c r="I6" s="113"/>
      <c r="J6" s="22"/>
      <c r="K6" s="113"/>
      <c r="L6" s="113"/>
      <c r="M6" s="113"/>
      <c r="N6" s="113"/>
      <c r="O6" s="339" t="s">
        <v>4</v>
      </c>
      <c r="P6" s="339"/>
      <c r="Q6" s="21"/>
      <c r="R6" s="22"/>
      <c r="S6" s="20"/>
    </row>
    <row r="7" spans="1:19" s="1" customFormat="1" ht="18" customHeight="1" thickBot="1">
      <c r="A7" s="16"/>
      <c r="B7" s="113" t="s">
        <v>5</v>
      </c>
      <c r="C7" s="113"/>
      <c r="D7" s="113"/>
      <c r="E7" s="23"/>
      <c r="F7" s="24"/>
      <c r="G7" s="24"/>
      <c r="H7" s="24"/>
      <c r="I7" s="24"/>
      <c r="J7" s="25"/>
      <c r="K7" s="113"/>
      <c r="L7" s="113"/>
      <c r="M7" s="113"/>
      <c r="N7" s="113"/>
      <c r="O7" s="339" t="s">
        <v>6</v>
      </c>
      <c r="P7" s="339"/>
      <c r="Q7" s="23"/>
      <c r="R7" s="25"/>
      <c r="S7" s="20"/>
    </row>
    <row r="8" spans="1:19" s="1" customFormat="1" ht="18" customHeight="1" thickBot="1">
      <c r="A8" s="16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339" t="s">
        <v>7</v>
      </c>
      <c r="P8" s="339"/>
      <c r="Q8" s="113" t="s">
        <v>8</v>
      </c>
      <c r="R8" s="113"/>
      <c r="S8" s="20"/>
    </row>
    <row r="9" spans="1:19" s="1" customFormat="1" ht="18" customHeight="1" thickBot="1">
      <c r="A9" s="16"/>
      <c r="B9" s="113" t="s">
        <v>9</v>
      </c>
      <c r="C9" s="113"/>
      <c r="D9" s="113"/>
      <c r="E9" s="112" t="s">
        <v>124</v>
      </c>
      <c r="F9" s="18"/>
      <c r="G9" s="18"/>
      <c r="H9" s="18"/>
      <c r="I9" s="18"/>
      <c r="J9" s="19"/>
      <c r="K9" s="113"/>
      <c r="L9" s="113"/>
      <c r="M9" s="113"/>
      <c r="N9" s="113"/>
      <c r="O9" s="337"/>
      <c r="P9" s="338"/>
      <c r="Q9" s="114"/>
      <c r="R9" s="26"/>
      <c r="S9" s="20"/>
    </row>
    <row r="10" spans="1:19" s="1" customFormat="1" ht="18" customHeight="1" thickBot="1">
      <c r="A10" s="16"/>
      <c r="B10" s="113" t="s">
        <v>10</v>
      </c>
      <c r="C10" s="113"/>
      <c r="D10" s="113"/>
      <c r="E10" s="21" t="s">
        <v>11</v>
      </c>
      <c r="F10" s="113"/>
      <c r="G10" s="113"/>
      <c r="H10" s="113"/>
      <c r="I10" s="113"/>
      <c r="J10" s="22"/>
      <c r="K10" s="113"/>
      <c r="L10" s="113"/>
      <c r="M10" s="113"/>
      <c r="N10" s="113"/>
      <c r="O10" s="337"/>
      <c r="P10" s="338"/>
      <c r="Q10" s="114"/>
      <c r="R10" s="26"/>
      <c r="S10" s="20"/>
    </row>
    <row r="11" spans="1:19" s="1" customFormat="1" ht="18" customHeight="1" thickBot="1">
      <c r="A11" s="16"/>
      <c r="B11" s="113" t="s">
        <v>12</v>
      </c>
      <c r="C11" s="113"/>
      <c r="D11" s="113"/>
      <c r="E11" s="21" t="s">
        <v>13</v>
      </c>
      <c r="F11" s="113"/>
      <c r="G11" s="113"/>
      <c r="H11" s="113"/>
      <c r="I11" s="113"/>
      <c r="J11" s="22"/>
      <c r="K11" s="113"/>
      <c r="L11" s="113"/>
      <c r="M11" s="113"/>
      <c r="N11" s="113"/>
      <c r="O11" s="337"/>
      <c r="P11" s="338"/>
      <c r="Q11" s="114"/>
      <c r="R11" s="26"/>
      <c r="S11" s="20"/>
    </row>
    <row r="12" spans="1:19" s="1" customFormat="1" ht="18" customHeight="1" thickBot="1">
      <c r="A12" s="16"/>
      <c r="B12" s="113"/>
      <c r="C12" s="113"/>
      <c r="D12" s="113"/>
      <c r="E12" s="23"/>
      <c r="F12" s="24"/>
      <c r="G12" s="24"/>
      <c r="H12" s="24"/>
      <c r="I12" s="24"/>
      <c r="J12" s="25"/>
      <c r="K12" s="113"/>
      <c r="L12" s="113"/>
      <c r="M12" s="113"/>
      <c r="N12" s="113"/>
      <c r="O12" s="116"/>
      <c r="P12" s="116"/>
      <c r="Q12" s="116"/>
      <c r="R12" s="113"/>
      <c r="S12" s="20"/>
    </row>
    <row r="13" spans="1:19" s="1" customFormat="1" ht="18" customHeight="1" thickBot="1">
      <c r="A13" s="16"/>
      <c r="B13" s="113"/>
      <c r="C13" s="113"/>
      <c r="D13" s="113"/>
      <c r="E13" s="116" t="s">
        <v>14</v>
      </c>
      <c r="F13" s="113"/>
      <c r="G13" s="113" t="s">
        <v>15</v>
      </c>
      <c r="H13" s="113"/>
      <c r="I13" s="113"/>
      <c r="J13" s="113"/>
      <c r="K13" s="113"/>
      <c r="L13" s="113"/>
      <c r="M13" s="113"/>
      <c r="N13" s="113"/>
      <c r="O13" s="340" t="s">
        <v>16</v>
      </c>
      <c r="P13" s="340"/>
      <c r="Q13" s="116"/>
      <c r="R13" s="27"/>
      <c r="S13" s="20"/>
    </row>
    <row r="14" spans="1:19" s="1" customFormat="1" ht="18" customHeight="1" thickBot="1">
      <c r="A14" s="16"/>
      <c r="B14" s="113"/>
      <c r="C14" s="113"/>
      <c r="D14" s="113"/>
      <c r="E14" s="28"/>
      <c r="F14" s="113"/>
      <c r="G14" s="114"/>
      <c r="H14" s="29"/>
      <c r="I14" s="115"/>
      <c r="J14" s="113"/>
      <c r="K14" s="113"/>
      <c r="L14" s="113"/>
      <c r="M14" s="113"/>
      <c r="N14" s="113"/>
      <c r="O14" s="341">
        <v>42736</v>
      </c>
      <c r="P14" s="338"/>
      <c r="Q14" s="116"/>
      <c r="R14" s="30"/>
      <c r="S14" s="20"/>
    </row>
    <row r="15" spans="1:19" s="1" customFormat="1" ht="9" customHeight="1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113"/>
      <c r="P15" s="32"/>
      <c r="Q15" s="32"/>
      <c r="R15" s="32"/>
      <c r="S15" s="33"/>
    </row>
    <row r="16" spans="1:19" s="1" customFormat="1" ht="19.149999999999999" customHeight="1">
      <c r="A16" s="34"/>
      <c r="B16" s="35"/>
      <c r="C16" s="35"/>
      <c r="D16" s="35"/>
      <c r="E16" s="36" t="s">
        <v>17</v>
      </c>
      <c r="F16" s="35"/>
      <c r="G16" s="35"/>
      <c r="H16" s="35"/>
      <c r="I16" s="35"/>
      <c r="J16" s="35"/>
      <c r="K16" s="35"/>
      <c r="L16" s="35"/>
      <c r="M16" s="35"/>
      <c r="N16" s="35"/>
      <c r="O16" s="14"/>
      <c r="P16" s="35"/>
      <c r="Q16" s="35"/>
      <c r="R16" s="35"/>
      <c r="S16" s="37"/>
    </row>
    <row r="17" spans="1:19" s="1" customFormat="1" ht="21" customHeight="1">
      <c r="A17" s="38" t="s">
        <v>18</v>
      </c>
      <c r="B17" s="39"/>
      <c r="C17" s="39"/>
      <c r="D17" s="40"/>
      <c r="E17" s="41" t="s">
        <v>19</v>
      </c>
      <c r="F17" s="40"/>
      <c r="G17" s="41" t="s">
        <v>20</v>
      </c>
      <c r="H17" s="39"/>
      <c r="I17" s="40"/>
      <c r="J17" s="41" t="s">
        <v>21</v>
      </c>
      <c r="K17" s="39"/>
      <c r="L17" s="41" t="s">
        <v>22</v>
      </c>
      <c r="M17" s="39"/>
      <c r="N17" s="39"/>
      <c r="O17" s="39"/>
      <c r="P17" s="40"/>
      <c r="Q17" s="41" t="s">
        <v>23</v>
      </c>
      <c r="R17" s="39"/>
      <c r="S17" s="42"/>
    </row>
    <row r="18" spans="1:19" s="1" customFormat="1" ht="19.149999999999999" customHeight="1">
      <c r="A18" s="43"/>
      <c r="B18" s="44"/>
      <c r="C18" s="44"/>
      <c r="D18" s="45">
        <v>0</v>
      </c>
      <c r="E18" s="46">
        <v>0</v>
      </c>
      <c r="F18" s="47"/>
      <c r="G18" s="48"/>
      <c r="H18" s="44"/>
      <c r="I18" s="45">
        <v>0</v>
      </c>
      <c r="J18" s="46">
        <v>0</v>
      </c>
      <c r="K18" s="49"/>
      <c r="L18" s="48"/>
      <c r="M18" s="44"/>
      <c r="N18" s="44"/>
      <c r="O18" s="50"/>
      <c r="P18" s="45">
        <v>0</v>
      </c>
      <c r="Q18" s="48"/>
      <c r="R18" s="51">
        <v>0</v>
      </c>
      <c r="S18" s="52"/>
    </row>
    <row r="19" spans="1:19" s="1" customFormat="1" ht="19.149999999999999" customHeight="1">
      <c r="A19" s="34"/>
      <c r="B19" s="35"/>
      <c r="C19" s="35"/>
      <c r="D19" s="35"/>
      <c r="E19" s="36" t="s">
        <v>24</v>
      </c>
      <c r="F19" s="35"/>
      <c r="G19" s="35"/>
      <c r="H19" s="35"/>
      <c r="I19" s="35"/>
      <c r="J19" s="53" t="s">
        <v>25</v>
      </c>
      <c r="K19" s="35"/>
      <c r="L19" s="35"/>
      <c r="M19" s="35"/>
      <c r="N19" s="35"/>
      <c r="O19" s="32"/>
      <c r="P19" s="35"/>
      <c r="Q19" s="35"/>
      <c r="R19" s="35"/>
      <c r="S19" s="37"/>
    </row>
    <row r="20" spans="1:19" s="1" customFormat="1" ht="19.149999999999999" customHeight="1">
      <c r="A20" s="54" t="s">
        <v>26</v>
      </c>
      <c r="B20" s="55"/>
      <c r="C20" s="56" t="s">
        <v>27</v>
      </c>
      <c r="D20" s="57"/>
      <c r="E20" s="57"/>
      <c r="F20" s="58"/>
      <c r="G20" s="54" t="s">
        <v>28</v>
      </c>
      <c r="H20" s="59"/>
      <c r="I20" s="56" t="s">
        <v>29</v>
      </c>
      <c r="J20" s="57"/>
      <c r="K20" s="57"/>
      <c r="L20" s="54" t="s">
        <v>30</v>
      </c>
      <c r="M20" s="59"/>
      <c r="N20" s="56" t="s">
        <v>31</v>
      </c>
      <c r="O20" s="60"/>
      <c r="P20" s="57"/>
      <c r="Q20" s="57"/>
      <c r="R20" s="57"/>
      <c r="S20" s="58"/>
    </row>
    <row r="21" spans="1:19" s="1" customFormat="1" ht="19.149999999999999" customHeight="1">
      <c r="A21" s="61" t="s">
        <v>32</v>
      </c>
      <c r="B21" s="62" t="s">
        <v>33</v>
      </c>
      <c r="C21" s="63"/>
      <c r="D21" s="64" t="s">
        <v>34</v>
      </c>
      <c r="E21" s="65" t="e">
        <f>#REF!</f>
        <v>#REF!</v>
      </c>
      <c r="F21" s="66"/>
      <c r="G21" s="61" t="s">
        <v>35</v>
      </c>
      <c r="H21" s="67" t="s">
        <v>36</v>
      </c>
      <c r="I21" s="68"/>
      <c r="J21" s="69">
        <v>0</v>
      </c>
      <c r="K21" s="70"/>
      <c r="L21" s="61" t="s">
        <v>37</v>
      </c>
      <c r="M21" s="71" t="s">
        <v>38</v>
      </c>
      <c r="N21" s="72"/>
      <c r="O21" s="72"/>
      <c r="P21" s="72"/>
      <c r="Q21" s="73">
        <v>0.02</v>
      </c>
      <c r="R21" s="65" t="e">
        <f>ROUND(E27*0.02,0)</f>
        <v>#REF!</v>
      </c>
      <c r="S21" s="66"/>
    </row>
    <row r="22" spans="1:19" s="1" customFormat="1" ht="19.149999999999999" customHeight="1">
      <c r="A22" s="61" t="s">
        <v>39</v>
      </c>
      <c r="B22" s="74"/>
      <c r="C22" s="75"/>
      <c r="D22" s="64" t="s">
        <v>40</v>
      </c>
      <c r="E22" s="65" t="e">
        <f>#REF!</f>
        <v>#REF!</v>
      </c>
      <c r="F22" s="66"/>
      <c r="G22" s="61" t="s">
        <v>41</v>
      </c>
      <c r="H22" s="113" t="s">
        <v>42</v>
      </c>
      <c r="I22" s="68"/>
      <c r="J22" s="69">
        <v>0</v>
      </c>
      <c r="K22" s="70"/>
      <c r="L22" s="61" t="s">
        <v>43</v>
      </c>
      <c r="M22" s="71" t="s">
        <v>44</v>
      </c>
      <c r="N22" s="72"/>
      <c r="O22" s="113"/>
      <c r="P22" s="72"/>
      <c r="Q22" s="73">
        <v>0.03</v>
      </c>
      <c r="R22" s="65" t="e">
        <f>ROUND(E27*0.03,0)</f>
        <v>#REF!</v>
      </c>
      <c r="S22" s="66"/>
    </row>
    <row r="23" spans="1:19" s="1" customFormat="1" ht="19.149999999999999" customHeight="1">
      <c r="A23" s="61" t="s">
        <v>45</v>
      </c>
      <c r="B23" s="62" t="s">
        <v>46</v>
      </c>
      <c r="C23" s="63"/>
      <c r="D23" s="64" t="s">
        <v>34</v>
      </c>
      <c r="E23" s="65">
        <v>0</v>
      </c>
      <c r="F23" s="66"/>
      <c r="G23" s="61" t="s">
        <v>47</v>
      </c>
      <c r="H23" s="67" t="s">
        <v>48</v>
      </c>
      <c r="I23" s="68"/>
      <c r="J23" s="69">
        <v>0</v>
      </c>
      <c r="K23" s="70"/>
      <c r="L23" s="61" t="s">
        <v>49</v>
      </c>
      <c r="M23" s="71" t="s">
        <v>50</v>
      </c>
      <c r="N23" s="72"/>
      <c r="O23" s="72"/>
      <c r="P23" s="72"/>
      <c r="Q23" s="73">
        <v>0</v>
      </c>
      <c r="R23" s="65">
        <v>0</v>
      </c>
      <c r="S23" s="66"/>
    </row>
    <row r="24" spans="1:19" s="1" customFormat="1" ht="19.149999999999999" customHeight="1">
      <c r="A24" s="61" t="s">
        <v>51</v>
      </c>
      <c r="B24" s="74"/>
      <c r="C24" s="75"/>
      <c r="D24" s="64" t="s">
        <v>40</v>
      </c>
      <c r="E24" s="65">
        <v>0</v>
      </c>
      <c r="F24" s="66"/>
      <c r="G24" s="61" t="s">
        <v>52</v>
      </c>
      <c r="H24" s="67"/>
      <c r="I24" s="68"/>
      <c r="J24" s="69">
        <v>0</v>
      </c>
      <c r="K24" s="70"/>
      <c r="L24" s="61" t="s">
        <v>53</v>
      </c>
      <c r="M24" s="71" t="s">
        <v>54</v>
      </c>
      <c r="N24" s="72"/>
      <c r="O24" s="113"/>
      <c r="P24" s="72"/>
      <c r="Q24" s="73">
        <v>0</v>
      </c>
      <c r="R24" s="65">
        <v>0</v>
      </c>
      <c r="S24" s="66"/>
    </row>
    <row r="25" spans="1:19" s="1" customFormat="1" ht="19.149999999999999" customHeight="1">
      <c r="A25" s="61" t="s">
        <v>55</v>
      </c>
      <c r="B25" s="62" t="s">
        <v>56</v>
      </c>
      <c r="C25" s="63"/>
      <c r="D25" s="64" t="s">
        <v>34</v>
      </c>
      <c r="E25" s="65">
        <v>0</v>
      </c>
      <c r="F25" s="66"/>
      <c r="G25" s="76"/>
      <c r="H25" s="72"/>
      <c r="I25" s="68"/>
      <c r="J25" s="69"/>
      <c r="K25" s="70"/>
      <c r="L25" s="61" t="s">
        <v>57</v>
      </c>
      <c r="M25" s="71" t="s">
        <v>58</v>
      </c>
      <c r="N25" s="72"/>
      <c r="O25" s="72"/>
      <c r="P25" s="72"/>
      <c r="Q25" s="73">
        <v>0</v>
      </c>
      <c r="R25" s="65">
        <v>0</v>
      </c>
      <c r="S25" s="66"/>
    </row>
    <row r="26" spans="1:19" s="1" customFormat="1" ht="19.149999999999999" customHeight="1">
      <c r="A26" s="61" t="s">
        <v>59</v>
      </c>
      <c r="B26" s="74"/>
      <c r="C26" s="75"/>
      <c r="D26" s="64" t="s">
        <v>40</v>
      </c>
      <c r="E26" s="65">
        <v>0</v>
      </c>
      <c r="F26" s="66"/>
      <c r="G26" s="76"/>
      <c r="H26" s="72"/>
      <c r="I26" s="68"/>
      <c r="J26" s="69"/>
      <c r="K26" s="70"/>
      <c r="L26" s="61" t="s">
        <v>60</v>
      </c>
      <c r="M26" s="67" t="s">
        <v>61</v>
      </c>
      <c r="N26" s="72"/>
      <c r="O26" s="113"/>
      <c r="P26" s="72"/>
      <c r="Q26" s="68"/>
      <c r="R26" s="65">
        <v>0</v>
      </c>
      <c r="S26" s="66"/>
    </row>
    <row r="27" spans="1:19" s="1" customFormat="1" ht="19.149999999999999" customHeight="1">
      <c r="A27" s="61" t="s">
        <v>62</v>
      </c>
      <c r="B27" s="77" t="s">
        <v>63</v>
      </c>
      <c r="C27" s="72"/>
      <c r="D27" s="68"/>
      <c r="E27" s="111" t="e">
        <f>SUM(E21:E26)</f>
        <v>#REF!</v>
      </c>
      <c r="F27" s="37"/>
      <c r="G27" s="61" t="s">
        <v>64</v>
      </c>
      <c r="H27" s="77" t="s">
        <v>65</v>
      </c>
      <c r="I27" s="68"/>
      <c r="J27" s="78"/>
      <c r="K27" s="79"/>
      <c r="L27" s="61" t="s">
        <v>66</v>
      </c>
      <c r="M27" s="77" t="s">
        <v>67</v>
      </c>
      <c r="N27" s="72"/>
      <c r="O27" s="72"/>
      <c r="P27" s="72"/>
      <c r="Q27" s="68"/>
      <c r="R27" s="111" t="e">
        <f>R21</f>
        <v>#REF!</v>
      </c>
      <c r="S27" s="37"/>
    </row>
    <row r="28" spans="1:19" s="1" customFormat="1" ht="19.149999999999999" customHeight="1">
      <c r="A28" s="80" t="s">
        <v>68</v>
      </c>
      <c r="B28" s="81" t="s">
        <v>69</v>
      </c>
      <c r="C28" s="82"/>
      <c r="D28" s="83"/>
      <c r="E28" s="84">
        <v>0</v>
      </c>
      <c r="F28" s="33"/>
      <c r="G28" s="80" t="s">
        <v>70</v>
      </c>
      <c r="H28" s="81" t="s">
        <v>71</v>
      </c>
      <c r="I28" s="83"/>
      <c r="J28" s="85">
        <v>0</v>
      </c>
      <c r="K28" s="86"/>
      <c r="L28" s="80" t="s">
        <v>72</v>
      </c>
      <c r="M28" s="81" t="s">
        <v>73</v>
      </c>
      <c r="N28" s="82"/>
      <c r="O28" s="32"/>
      <c r="P28" s="82"/>
      <c r="Q28" s="83"/>
      <c r="R28" s="84">
        <v>0</v>
      </c>
      <c r="S28" s="33"/>
    </row>
    <row r="29" spans="1:19" s="1" customFormat="1" ht="19.149999999999999" customHeight="1">
      <c r="A29" s="87" t="s">
        <v>10</v>
      </c>
      <c r="B29" s="14"/>
      <c r="C29" s="14"/>
      <c r="D29" s="14"/>
      <c r="E29" s="14"/>
      <c r="F29" s="88"/>
      <c r="G29" s="89"/>
      <c r="H29" s="14"/>
      <c r="I29" s="14"/>
      <c r="J29" s="14"/>
      <c r="K29" s="14"/>
      <c r="L29" s="54" t="s">
        <v>74</v>
      </c>
      <c r="M29" s="40"/>
      <c r="N29" s="56" t="s">
        <v>75</v>
      </c>
      <c r="O29" s="113"/>
      <c r="P29" s="39"/>
      <c r="Q29" s="39"/>
      <c r="R29" s="39"/>
      <c r="S29" s="42"/>
    </row>
    <row r="30" spans="1:19" s="1" customFormat="1" ht="19.149999999999999" customHeight="1">
      <c r="A30" s="16"/>
      <c r="B30" s="113"/>
      <c r="C30" s="113"/>
      <c r="D30" s="113"/>
      <c r="E30" s="113"/>
      <c r="F30" s="90"/>
      <c r="G30" s="91"/>
      <c r="H30" s="113"/>
      <c r="I30" s="113"/>
      <c r="J30" s="113"/>
      <c r="K30" s="113"/>
      <c r="L30" s="61" t="s">
        <v>76</v>
      </c>
      <c r="M30" s="67" t="s">
        <v>77</v>
      </c>
      <c r="N30" s="72"/>
      <c r="O30" s="72"/>
      <c r="P30" s="72"/>
      <c r="Q30" s="68"/>
      <c r="R30" s="111" t="e">
        <f>E27+R27</f>
        <v>#REF!</v>
      </c>
      <c r="S30" s="37"/>
    </row>
    <row r="31" spans="1:19" s="1" customFormat="1" ht="19.149999999999999" customHeight="1">
      <c r="A31" s="92" t="s">
        <v>78</v>
      </c>
      <c r="B31" s="93"/>
      <c r="C31" s="93"/>
      <c r="D31" s="93"/>
      <c r="E31" s="93"/>
      <c r="F31" s="75"/>
      <c r="G31" s="94" t="s">
        <v>79</v>
      </c>
      <c r="H31" s="93"/>
      <c r="I31" s="93"/>
      <c r="J31" s="93"/>
      <c r="K31" s="93"/>
      <c r="L31" s="61" t="s">
        <v>80</v>
      </c>
      <c r="M31" s="71" t="s">
        <v>81</v>
      </c>
      <c r="N31" s="95">
        <v>5</v>
      </c>
      <c r="O31" s="116" t="s">
        <v>82</v>
      </c>
      <c r="P31" s="342">
        <v>0</v>
      </c>
      <c r="Q31" s="340"/>
      <c r="R31" s="96">
        <v>0</v>
      </c>
      <c r="S31" s="97"/>
    </row>
    <row r="32" spans="1:19" s="1" customFormat="1" ht="19.149999999999999" customHeight="1" thickBot="1">
      <c r="A32" s="98" t="s">
        <v>9</v>
      </c>
      <c r="B32" s="99"/>
      <c r="C32" s="99"/>
      <c r="D32" s="99"/>
      <c r="E32" s="99"/>
      <c r="F32" s="63"/>
      <c r="G32" s="100"/>
      <c r="H32" s="99"/>
      <c r="I32" s="99"/>
      <c r="J32" s="99"/>
      <c r="K32" s="99"/>
      <c r="L32" s="61" t="s">
        <v>83</v>
      </c>
      <c r="M32" s="71" t="s">
        <v>81</v>
      </c>
      <c r="N32" s="95">
        <v>21</v>
      </c>
      <c r="O32" s="101" t="s">
        <v>82</v>
      </c>
      <c r="P32" s="343" t="e">
        <f>R30</f>
        <v>#REF!</v>
      </c>
      <c r="Q32" s="344"/>
      <c r="R32" s="65" t="e">
        <f>ROUND(0.21*P32,0)</f>
        <v>#REF!</v>
      </c>
      <c r="S32" s="66"/>
    </row>
    <row r="33" spans="1:19" s="1" customFormat="1" ht="19.149999999999999" customHeight="1" thickBot="1">
      <c r="A33" s="16"/>
      <c r="B33" s="113"/>
      <c r="C33" s="113"/>
      <c r="D33" s="113"/>
      <c r="E33" s="113"/>
      <c r="F33" s="90"/>
      <c r="G33" s="91"/>
      <c r="H33" s="113"/>
      <c r="I33" s="113"/>
      <c r="J33" s="113"/>
      <c r="K33" s="113"/>
      <c r="L33" s="80" t="s">
        <v>84</v>
      </c>
      <c r="M33" s="102" t="s">
        <v>85</v>
      </c>
      <c r="N33" s="82"/>
      <c r="O33" s="113"/>
      <c r="P33" s="82"/>
      <c r="Q33" s="83"/>
      <c r="R33" s="103" t="e">
        <f>R30+R32</f>
        <v>#REF!</v>
      </c>
      <c r="S33" s="26"/>
    </row>
    <row r="34" spans="1:19" s="1" customFormat="1" ht="19.149999999999999" customHeight="1">
      <c r="A34" s="92" t="s">
        <v>78</v>
      </c>
      <c r="B34" s="93"/>
      <c r="C34" s="93"/>
      <c r="D34" s="93"/>
      <c r="E34" s="93"/>
      <c r="F34" s="75"/>
      <c r="G34" s="94" t="s">
        <v>79</v>
      </c>
      <c r="H34" s="93"/>
      <c r="I34" s="93"/>
      <c r="J34" s="93"/>
      <c r="K34" s="93"/>
      <c r="L34" s="54" t="s">
        <v>86</v>
      </c>
      <c r="M34" s="40"/>
      <c r="N34" s="56" t="s">
        <v>87</v>
      </c>
      <c r="O34" s="14"/>
      <c r="P34" s="39"/>
      <c r="Q34" s="39"/>
      <c r="R34" s="104"/>
      <c r="S34" s="42"/>
    </row>
    <row r="35" spans="1:19" s="1" customFormat="1" ht="19.149999999999999" customHeight="1">
      <c r="A35" s="98" t="s">
        <v>12</v>
      </c>
      <c r="B35" s="99"/>
      <c r="C35" s="99"/>
      <c r="D35" s="99"/>
      <c r="E35" s="99"/>
      <c r="F35" s="63"/>
      <c r="G35" s="100"/>
      <c r="H35" s="99"/>
      <c r="I35" s="99"/>
      <c r="J35" s="99"/>
      <c r="K35" s="99"/>
      <c r="L35" s="61" t="s">
        <v>88</v>
      </c>
      <c r="M35" s="67" t="s">
        <v>89</v>
      </c>
      <c r="N35" s="72"/>
      <c r="O35" s="72"/>
      <c r="P35" s="72"/>
      <c r="Q35" s="68"/>
      <c r="R35" s="65">
        <v>0</v>
      </c>
      <c r="S35" s="66"/>
    </row>
    <row r="36" spans="1:19" s="1" customFormat="1" ht="19.149999999999999" customHeight="1">
      <c r="A36" s="16"/>
      <c r="B36" s="113"/>
      <c r="C36" s="113"/>
      <c r="D36" s="113"/>
      <c r="E36" s="113"/>
      <c r="F36" s="90"/>
      <c r="G36" s="91"/>
      <c r="H36" s="113"/>
      <c r="I36" s="113"/>
      <c r="J36" s="113"/>
      <c r="K36" s="113"/>
      <c r="L36" s="61" t="s">
        <v>90</v>
      </c>
      <c r="M36" s="67" t="s">
        <v>91</v>
      </c>
      <c r="N36" s="72"/>
      <c r="O36" s="93"/>
      <c r="P36" s="72"/>
      <c r="Q36" s="68"/>
      <c r="R36" s="65">
        <v>0</v>
      </c>
      <c r="S36" s="66"/>
    </row>
    <row r="37" spans="1:19" s="1" customFormat="1" ht="19.149999999999999" customHeight="1">
      <c r="A37" s="105" t="s">
        <v>78</v>
      </c>
      <c r="B37" s="32"/>
      <c r="C37" s="32"/>
      <c r="D37" s="32"/>
      <c r="E37" s="32"/>
      <c r="F37" s="106"/>
      <c r="G37" s="107" t="s">
        <v>79</v>
      </c>
      <c r="H37" s="32"/>
      <c r="I37" s="32"/>
      <c r="J37" s="32"/>
      <c r="K37" s="32"/>
      <c r="L37" s="80" t="s">
        <v>92</v>
      </c>
      <c r="M37" s="81" t="s">
        <v>93</v>
      </c>
      <c r="N37" s="82"/>
      <c r="O37" s="32"/>
      <c r="P37" s="82"/>
      <c r="Q37" s="83"/>
      <c r="R37" s="46">
        <v>0</v>
      </c>
      <c r="S37" s="108"/>
    </row>
  </sheetData>
  <mergeCells count="11">
    <mergeCell ref="O11:P11"/>
    <mergeCell ref="O13:P13"/>
    <mergeCell ref="O14:P14"/>
    <mergeCell ref="P31:Q31"/>
    <mergeCell ref="P32:Q32"/>
    <mergeCell ref="O10:P10"/>
    <mergeCell ref="O5:P5"/>
    <mergeCell ref="O6:P6"/>
    <mergeCell ref="O7:P7"/>
    <mergeCell ref="O8:P8"/>
    <mergeCell ref="O9:P9"/>
  </mergeCells>
  <pageMargins left="0.39375001192092896" right="0.39375001192092896" top="0.78750002384185791" bottom="0.78750002384185791" header="0" footer="0"/>
  <pageSetup scale="76" orientation="landscape" blackAndWhite="1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krycí list</vt:lpstr>
      <vt:lpstr>rekapitulace</vt:lpstr>
      <vt:lpstr>položkový rozpočet</vt:lpstr>
      <vt:lpstr>KL - Mal2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</dc:creator>
  <cp:lastModifiedBy>Daniela</cp:lastModifiedBy>
  <cp:lastPrinted>2022-01-28T08:00:26Z</cp:lastPrinted>
  <dcterms:created xsi:type="dcterms:W3CDTF">2010-11-17T07:13:05Z</dcterms:created>
  <dcterms:modified xsi:type="dcterms:W3CDTF">2022-01-31T07:28:48Z</dcterms:modified>
</cp:coreProperties>
</file>